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10.xml" ContentType="application/vnd.openxmlformats-officedocument.spreadsheetml.worksheet+xml"/>
  <Override PartName="/xl/worksheets/sheet11.xml" ContentType="application/vnd.openxmlformats-officedocument.spreadsheetml.worksheet+xml"/>
  <Override PartName="/xl/drawings/drawing2.xml" ContentType="application/vnd.openxmlformats-officedocument.drawing+xml"/>
  <Override PartName="/xl/drawings/charts/chart2.xml" ContentType="application/vnd.openxmlformats-officedocument.drawingml.char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drawings/drawing3.xml" ContentType="application/vnd.openxmlformats-officedocument.drawing+xml"/>
  <Override PartName="/xl/drawings/charts/chart3.xml" ContentType="application/vnd.openxmlformats-officedocument.drawingml.char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drawings/drawing4.xml" ContentType="application/vnd.openxmlformats-officedocument.drawing+xml"/>
  <Override PartName="/xl/drawings/charts/chart4.xml" ContentType="application/vnd.openxmlformats-officedocument.drawingml.chart+xml"/>
  <Override PartName="/xl/worksheets/sheet91.xml" ContentType="application/vnd.openxmlformats-officedocument.spreadsheetml.worksheet+xml"/>
  <Override PartName="/xl/worksheets/sheet92.xml" ContentType="application/vnd.openxmlformats-officedocument.spreadsheetml.worksheet+xml"/>
  <Override PartName="/xl/drawings/drawing5.xml" ContentType="application/vnd.openxmlformats-officedocument.drawing+xml"/>
  <Override PartName="/xl/drawings/charts/chart5.xml" ContentType="application/vnd.openxmlformats-officedocument.drawingml.chart+xml"/>
  <Override PartName="/xl/drawings/charts/chart6.xml" ContentType="application/vnd.openxmlformats-officedocument.drawingml.chart+xml"/>
  <Override PartName="/xl/worksheets/sheet93.xml" ContentType="application/vnd.openxmlformats-officedocument.spreadsheetml.worksheet+xml"/>
  <Override PartName="/xl/drawings/drawing6.xml" ContentType="application/vnd.openxmlformats-officedocument.drawing+xml"/>
  <Override PartName="/xl/drawings/charts/chart7.xml" ContentType="application/vnd.openxmlformats-officedocument.drawingml.chart+xml"/>
  <Override PartName="/xl/worksheets/sheet94.xml" ContentType="application/vnd.openxmlformats-officedocument.spreadsheetml.worksheet+xml"/>
  <Override PartName="/xl/drawings/drawing7.xml" ContentType="application/vnd.openxmlformats-officedocument.drawing+xml"/>
  <Override PartName="/xl/drawings/charts/chart8.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f67471f826994b17" /></Relationships>
</file>

<file path=xl/workbook.xml><?xml version="1.0" encoding="utf-8"?>
<x:workbook xmlns:x="http://schemas.openxmlformats.org/spreadsheetml/2006/main">
  <x:sheets>
    <x:sheet xmlns:r="http://schemas.openxmlformats.org/officeDocument/2006/relationships" name="00 Start" sheetId="1" r:id="Ra498f12eba0949b1"/>
    <x:sheet xmlns:r="http://schemas.openxmlformats.org/officeDocument/2006/relationships" name="P06 Design Canvas" sheetId="2" r:id="R4f7c11724e504123"/>
    <x:sheet xmlns:r="http://schemas.openxmlformats.org/officeDocument/2006/relationships" name="P08 Agenda" sheetId="3" r:id="R09fe0424bcd74563"/>
    <x:sheet xmlns:r="http://schemas.openxmlformats.org/officeDocument/2006/relationships" name="P12 Readiness" sheetId="4" r:id="R3fbd43d4dcbf42e8"/>
    <x:sheet xmlns:r="http://schemas.openxmlformats.org/officeDocument/2006/relationships" name="S04 Brainwriting" sheetId="5" r:id="Rc7cbe04e34e3463a"/>
    <x:sheet xmlns:r="http://schemas.openxmlformats.org/officeDocument/2006/relationships" name="S12 Option Matrix" sheetId="6" r:id="R50a38970d28a439b"/>
    <x:sheet xmlns:r="http://schemas.openxmlformats.org/officeDocument/2006/relationships" name="S16 Actions" sheetId="7" r:id="R890f6c98ec4c40f8"/>
    <x:sheet xmlns:r="http://schemas.openxmlformats.org/officeDocument/2006/relationships" name="D02 Art Frequency" sheetId="8" r:id="Rb361d07181e54ce6"/>
    <x:sheet xmlns:r="http://schemas.openxmlformats.org/officeDocument/2006/relationships" name="D04 Mode Audit" sheetId="9" r:id="Rb1be8612d3aa4223"/>
    <x:sheet xmlns:r="http://schemas.openxmlformats.org/officeDocument/2006/relationships" name="D05 Evidence Review" sheetId="10" r:id="R6f97c0fa75574c93"/>
    <x:sheet xmlns:r="http://schemas.openxmlformats.org/officeDocument/2006/relationships" name="D08 Evaluation" sheetId="11" r:id="R1d90d7cc958541a0"/>
    <x:sheet xmlns:r="http://schemas.openxmlformats.org/officeDocument/2006/relationships" name="P01 Sponsor" sheetId="12" r:id="Ra26cefa5411b416f"/>
    <x:sheet xmlns:r="http://schemas.openxmlformats.org/officeDocument/2006/relationships" name="P02 Agreement" sheetId="13" r:id="Rb773eca777f247e4"/>
    <x:sheet xmlns:r="http://schemas.openxmlformats.org/officeDocument/2006/relationships" name="P03 Voice Map" sheetId="14" r:id="Rcc856f2a223d48d7"/>
    <x:sheet xmlns:r="http://schemas.openxmlformats.org/officeDocument/2006/relationships" name="P04 Decision Rights" sheetId="15" r:id="Re5be3933f0344f72"/>
    <x:sheet xmlns:r="http://schemas.openxmlformats.org/officeDocument/2006/relationships" name="P05 Outcomes" sheetId="16" r:id="R1ff85a7987fb472b"/>
    <x:sheet xmlns:r="http://schemas.openxmlformats.org/officeDocument/2006/relationships" name="P07 Co-design" sheetId="17" r:id="Rdb90b17fe64745e6"/>
    <x:sheet xmlns:r="http://schemas.openxmlformats.org/officeDocument/2006/relationships" name="P09 Access Plan" sheetId="18" r:id="R42cd92b5f6724b74"/>
    <x:sheet xmlns:r="http://schemas.openxmlformats.org/officeDocument/2006/relationships" name="P10 Co-facilitators" sheetId="19" r:id="Rdcf85c71b8b74282"/>
    <x:sheet xmlns:r="http://schemas.openxmlformats.org/officeDocument/2006/relationships" name="P11 Risk Boundary" sheetId="20" r:id="R9efe87888f344846"/>
    <x:sheet xmlns:r="http://schemas.openxmlformats.org/officeDocument/2006/relationships" name="M01 Evidence Brief" sheetId="21" r:id="Rad58ffd94ac844e7"/>
    <x:sheet xmlns:r="http://schemas.openxmlformats.org/officeDocument/2006/relationships" name="M02 Listening" sheetId="22" r:id="R35b7c03c616342b9"/>
    <x:sheet xmlns:r="http://schemas.openxmlformats.org/officeDocument/2006/relationships" name="M03 Questions" sheetId="23" r:id="R476caf5c3b3e40ec"/>
    <x:sheet xmlns:r="http://schemas.openxmlformats.org/officeDocument/2006/relationships" name="M04 ORID" sheetId="24" r:id="R17d5bb179a844c90"/>
    <x:sheet xmlns:r="http://schemas.openxmlformats.org/officeDocument/2006/relationships" name="M05 Affinity" sheetId="25" r:id="Rbfe793eff50749bf"/>
    <x:sheet xmlns:r="http://schemas.openxmlformats.org/officeDocument/2006/relationships" name="M06 Sense-making" sheetId="26" r:id="R363b80b709a2462d"/>
    <x:sheet xmlns:r="http://schemas.openxmlformats.org/officeDocument/2006/relationships" name="M07 Perspectives" sheetId="27" r:id="R0300eb7ed0a74df3"/>
    <x:sheet xmlns:r="http://schemas.openxmlformats.org/officeDocument/2006/relationships" name="M08 Co-inquiry" sheetId="28" r:id="R1a042612f76c479f"/>
    <x:sheet xmlns:r="http://schemas.openxmlformats.org/officeDocument/2006/relationships" name="M09 Evidence Decision" sheetId="29" r:id="Rdf29d71620de4267"/>
    <x:sheet xmlns:r="http://schemas.openxmlformats.org/officeDocument/2006/relationships" name="M10 Learning Review" sheetId="30" r:id="Ra40ca8082b6f48ce"/>
    <x:sheet xmlns:r="http://schemas.openxmlformats.org/officeDocument/2006/relationships" name="C01 Observe" sheetId="31" r:id="Rb6b74ff89d4d4501"/>
    <x:sheet xmlns:r="http://schemas.openxmlformats.org/officeDocument/2006/relationships" name="C02 Challenge Contract" sheetId="32" r:id="R4d1e345c84834d44"/>
    <x:sheet xmlns:r="http://schemas.openxmlformats.org/officeDocument/2006/relationships" name="C03 Assumptions" sheetId="33" r:id="Rd0f810024a4f44ea"/>
    <x:sheet xmlns:r="http://schemas.openxmlformats.org/officeDocument/2006/relationships" name="C04 Discrepancy" sheetId="34" r:id="R80c8b83c9df2415c"/>
    <x:sheet xmlns:r="http://schemas.openxmlformats.org/officeDocument/2006/relationships" name="C05 Voice Reset" sheetId="35" r:id="R831587ace0b54dd6"/>
    <x:sheet xmlns:r="http://schemas.openxmlformats.org/officeDocument/2006/relationships" name="C06 Impasse" sheetId="36" r:id="Rbf012c0795e54bac"/>
    <x:sheet xmlns:r="http://schemas.openxmlformats.org/officeDocument/2006/relationships" name="C07 Concerns" sheetId="37" r:id="Rf3d5524ffac14b8f"/>
    <x:sheet xmlns:r="http://schemas.openxmlformats.org/officeDocument/2006/relationships" name="C08 Sponsor Pressure" sheetId="38" r:id="Rddad5735e1394edf"/>
    <x:sheet xmlns:r="http://schemas.openxmlformats.org/officeDocument/2006/relationships" name="C09 Avoided Issue" sheetId="39" r:id="Reb27f871c4eb490e"/>
    <x:sheet xmlns:r="http://schemas.openxmlformats.org/officeDocument/2006/relationships" name="C10 Rehearsal" sheetId="40" r:id="Re6d847edf40a4672"/>
    <x:sheet xmlns:r="http://schemas.openxmlformats.org/officeDocument/2006/relationships" name="F01 Check-in" sheetId="41" r:id="R5d7eaa329bd74772"/>
    <x:sheet xmlns:r="http://schemas.openxmlformats.org/officeDocument/2006/relationships" name="F02 Feelings Needs" sheetId="42" r:id="R919d467245c14ea3"/>
    <x:sheet xmlns:r="http://schemas.openxmlformats.org/officeDocument/2006/relationships" name="F03 Pace" sheetId="43" r:id="R6df77176de8f4f82"/>
    <x:sheet xmlns:r="http://schemas.openxmlformats.org/officeDocument/2006/relationships" name="F04 Composure" sheetId="44" r:id="R6f664ac1dac54f02"/>
    <x:sheet xmlns:r="http://schemas.openxmlformats.org/officeDocument/2006/relationships" name="F05 Tension Reset" sheetId="45" r:id="Rf15c73a2c72246eb"/>
    <x:sheet xmlns:r="http://schemas.openxmlformats.org/officeDocument/2006/relationships" name="F06 Pause Support" sheetId="46" r:id="R4cf7c19b4a804a7e"/>
    <x:sheet xmlns:r="http://schemas.openxmlformats.org/officeDocument/2006/relationships" name="F07 Boundaries" sheetId="47" r:id="R3abe6d9fea8b4e34"/>
    <x:sheet xmlns:r="http://schemas.openxmlformats.org/officeDocument/2006/relationships" name="F08 Repair" sheetId="48" r:id="R2cc540dea5014c7d"/>
    <x:sheet xmlns:r="http://schemas.openxmlformats.org/officeDocument/2006/relationships" name="S01 Opening" sheetId="49" r:id="R4f5f09aa83b0448a"/>
    <x:sheet xmlns:r="http://schemas.openxmlformats.org/officeDocument/2006/relationships" name="S02 Rounds" sheetId="50" r:id="R76789eafbd074f20"/>
    <x:sheet xmlns:r="http://schemas.openxmlformats.org/officeDocument/2006/relationships" name="S03 1-2-4-All" sheetId="51" r:id="R72b503ded8824ce9"/>
    <x:sheet xmlns:r="http://schemas.openxmlformats.org/officeDocument/2006/relationships" name="S05 Nominal Group" sheetId="52" r:id="R2c8b1ad4f1ea488a"/>
    <x:sheet xmlns:r="http://schemas.openxmlformats.org/officeDocument/2006/relationships" name="S06 World Cafe" sheetId="53" r:id="R8761517f2d5343f1"/>
    <x:sheet xmlns:r="http://schemas.openxmlformats.org/officeDocument/2006/relationships" name="S07 Open Space" sheetId="54" r:id="R0eddc54c3627437b"/>
    <x:sheet xmlns:r="http://schemas.openxmlformats.org/officeDocument/2006/relationships" name="S08 Fishbowl" sheetId="55" r:id="R219b2c6f014143f8"/>
    <x:sheet xmlns:r="http://schemas.openxmlformats.org/officeDocument/2006/relationships" name="S09 Action Learning" sheetId="56" r:id="Rfa781e847c59404b"/>
    <x:sheet xmlns:r="http://schemas.openxmlformats.org/officeDocument/2006/relationships" name="S10 Focus Group" sheetId="57" r:id="Re6b07627fb60473a"/>
    <x:sheet xmlns:r="http://schemas.openxmlformats.org/officeDocument/2006/relationships" name="S11 Process Map" sheetId="58" r:id="R544e83d357f142b5"/>
    <x:sheet xmlns:r="http://schemas.openxmlformats.org/officeDocument/2006/relationships" name="S13 Consensus" sheetId="59" r:id="R7d3ba896e8514687"/>
    <x:sheet xmlns:r="http://schemas.openxmlformats.org/officeDocument/2006/relationships" name="S14 Hybrid" sheetId="60" r:id="R418b282828004b76"/>
    <x:sheet xmlns:r="http://schemas.openxmlformats.org/officeDocument/2006/relationships" name="S15 Simulation" sheetId="61" r:id="R10f54847d5af41ba"/>
    <x:sheet xmlns:r="http://schemas.openxmlformats.org/officeDocument/2006/relationships" name="V01 Inclusion" sheetId="62" r:id="R591796167bc7413e"/>
    <x:sheet xmlns:r="http://schemas.openxmlformats.org/officeDocument/2006/relationships" name="V02 Quiet Voice" sheetId="63" r:id="R29c9e5e9cffb489c"/>
    <x:sheet xmlns:r="http://schemas.openxmlformats.org/officeDocument/2006/relationships" name="V03 Strengths" sheetId="64" r:id="R953c74e917914fb2"/>
    <x:sheet xmlns:r="http://schemas.openxmlformats.org/officeDocument/2006/relationships" name="V04 Power Equity" sheetId="65" r:id="R7dc52f02006247b3"/>
    <x:sheet xmlns:r="http://schemas.openxmlformats.org/officeDocument/2006/relationships" name="V05 Difference" sheetId="66" r:id="R068e5bfcaac94d2b"/>
    <x:sheet xmlns:r="http://schemas.openxmlformats.org/officeDocument/2006/relationships" name="V06 Appreciation" sheetId="67" r:id="Rfdee1a27c1264f73"/>
    <x:sheet xmlns:r="http://schemas.openxmlformats.org/officeDocument/2006/relationships" name="V07 Autonomy" sheetId="68" r:id="Re3eff3f3b53d4933"/>
    <x:sheet xmlns:r="http://schemas.openxmlformats.org/officeDocument/2006/relationships" name="V08 Feedback Response" sheetId="69" r:id="R2dc076a0864e4a5c"/>
    <x:sheet xmlns:r="http://schemas.openxmlformats.org/officeDocument/2006/relationships" name="V09 Endings" sheetId="70" r:id="Rc6a1c5f81e834297"/>
    <x:sheet xmlns:r="http://schemas.openxmlformats.org/officeDocument/2006/relationships" name="V10 Records" sheetId="71" r:id="R87f89eaadf5e4fb0"/>
    <x:sheet xmlns:r="http://schemas.openxmlformats.org/officeDocument/2006/relationships" name="D01 Art Review" sheetId="72" r:id="R083d8f7e999d492b"/>
    <x:sheet xmlns:r="http://schemas.openxmlformats.org/officeDocument/2006/relationships" name="D03 Confidence" sheetId="73" r:id="Rc808750bbcdb49b8"/>
    <x:sheet xmlns:r="http://schemas.openxmlformats.org/officeDocument/2006/relationships" name="D06 Supervision" sheetId="74" r:id="R4941e4a9e7014b16"/>
    <x:sheet xmlns:r="http://schemas.openxmlformats.org/officeDocument/2006/relationships" name="D07 Development" sheetId="75" r:id="Rb6570e7da5764217"/>
    <x:sheet xmlns:r="http://schemas.openxmlformats.org/officeDocument/2006/relationships" name="W01 Decision Workshop" sheetId="76" r:id="Rce4b142c78df45cf"/>
    <x:sheet xmlns:r="http://schemas.openxmlformats.org/officeDocument/2006/relationships" name="W02 Strategy Workshop" sheetId="77" r:id="R545da80dd1ea4e5c"/>
    <x:sheet xmlns:r="http://schemas.openxmlformats.org/officeDocument/2006/relationships" name="W03 Team Renewal" sheetId="78" r:id="R662886bb572641db"/>
    <x:sheet xmlns:r="http://schemas.openxmlformats.org/officeDocument/2006/relationships" name="W04 Large Group" sheetId="79" r:id="R6170807c22814115"/>
    <x:sheet xmlns:r="http://schemas.openxmlformats.org/officeDocument/2006/relationships" name="W05 Inquiry Programme" sheetId="80" r:id="Ra62281c158304227"/>
    <x:sheet xmlns:r="http://schemas.openxmlformats.org/officeDocument/2006/relationships" name="W06 Practice Lab" sheetId="81" r:id="Rb28024bbc17944cd"/>
    <x:sheet xmlns:r="http://schemas.openxmlformats.org/officeDocument/2006/relationships" name="01 Setup" sheetId="82" r:id="R614f362821e74a21"/>
    <x:sheet xmlns:r="http://schemas.openxmlformats.org/officeDocument/2006/relationships" name="02 Tool Index" sheetId="83" r:id="R09d694f92b574556"/>
    <x:sheet xmlns:r="http://schemas.openxmlformats.org/officeDocument/2006/relationships" name="04 Source Notes" sheetId="84" r:id="R32074f451ec745c5"/>
    <x:sheet xmlns:r="http://schemas.openxmlformats.org/officeDocument/2006/relationships" name="05 Lists and Rules" sheetId="85" r:id="R1af14ed056934369"/>
    <x:sheet xmlns:r="http://schemas.openxmlformats.org/officeDocument/2006/relationships" name="D02 Mixed" sheetId="86" r:id="R4ccf616737c742fb"/>
    <x:sheet xmlns:r="http://schemas.openxmlformats.org/officeDocument/2006/relationships" name="D02 Profile" sheetId="87" r:id="R3e8587a6e64943df"/>
    <x:sheet xmlns:r="http://schemas.openxmlformats.org/officeDocument/2006/relationships" name="D05 Observer" sheetId="88" r:id="Rc26db740dab24b7a"/>
    <x:sheet xmlns:r="http://schemas.openxmlformats.org/officeDocument/2006/relationships" name="D05 Mixed" sheetId="89" r:id="Rf0b68aa70ab84c38"/>
    <x:sheet xmlns:r="http://schemas.openxmlformats.org/officeDocument/2006/relationships" name="D05 Profile" sheetId="90" r:id="Rd458d3a89bab43cf"/>
    <x:sheet xmlns:r="http://schemas.openxmlformats.org/officeDocument/2006/relationships" name="D08 Responses" sheetId="91" r:id="Rd9f21fa271a84d3b"/>
    <x:sheet xmlns:r="http://schemas.openxmlformats.org/officeDocument/2006/relationships" name="03 Dashboard" sheetId="92" r:id="Rd96dc84e81a54705"/>
    <x:sheet xmlns:r="http://schemas.openxmlformats.org/officeDocument/2006/relationships" name="EX Quality Profile" sheetId="93" r:id="R94263360fbf54965"/>
    <x:sheet xmlns:r="http://schemas.openxmlformats.org/officeDocument/2006/relationships" name="EX Decision Agenda" sheetId="94" r:id="Rd9ee4aa20ef141e2"/>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dd mmm yyyy"/>
    <x:numFmt numFmtId="201" formatCode="hh:mm"/>
    <x:numFmt numFmtId="202" formatCode="0%"/>
    <x:numFmt numFmtId="203" formatCode="0.000000"/>
    <x:numFmt numFmtId="204" formatCode="0"/>
    <x:numFmt numFmtId="205" formatCode="0.00"/>
    <x:numFmt numFmtId="206" formatCode="0.0%"/>
  </x:numFmts>
  <x:fonts count="24">
    <x:font>
      <x:sz val="11"/>
      <x:name val="Carlito"/>
    </x:font>
    <x:font>
      <x:sz val="11"/>
      <x:color rgb="FF06131B"/>
      <x:name val="Source Sans 3"/>
    </x:font>
    <x:font>
      <x:b/>
      <x:sz val="22"/>
      <x:color rgb="FFFFFFFF"/>
      <x:name val="Montserrat"/>
    </x:font>
    <x:font>
      <x:b/>
      <x:sz val="22"/>
      <x:color rgb="FFFFFFFF"/>
      <x:name val="Source Sans 3"/>
    </x:font>
    <x:font>
      <x:b/>
      <x:sz val="10"/>
      <x:color rgb="FFFFFFFF"/>
      <x:name val="Source Sans 3"/>
    </x:font>
    <x:font>
      <x:sz val="11"/>
      <x:color rgb="FF47545C"/>
      <x:name val="Source Sans 3"/>
    </x:font>
    <x:font>
      <x:b/>
      <x:sz val="10"/>
      <x:color rgb="FF159A91"/>
      <x:name val="Source Sans 3"/>
    </x:font>
    <x:font>
      <x:b/>
      <x:sz val="11"/>
      <x:color rgb="FF159A91"/>
      <x:name val="Source Sans 3"/>
    </x:font>
    <x:font>
      <x:sz val="10"/>
      <x:color rgb="FF47545C"/>
      <x:name val="Source Sans 3"/>
    </x:font>
    <x:font>
      <x:sz val="11"/>
      <x:color rgb="FF1858A8"/>
      <x:name val="Source Sans 3"/>
    </x:font>
    <x:font>
      <x:b/>
      <x:sz val="11"/>
      <x:color rgb="FFFFFFFF"/>
      <x:name val="Source Sans 3"/>
    </x:font>
    <x:font>
      <x:b/>
      <x:sz val="12"/>
      <x:color rgb="FFFFFFFF"/>
      <x:name val="Source Sans 3"/>
    </x:font>
    <x:font>
      <x:sz val="11"/>
      <x:color rgb="FF06131B"/>
      <x:name val="Source Sans 3"/>
    </x:font>
    <x:font>
      <x:b/>
      <x:sz val="11"/>
      <x:color rgb="FF06131B"/>
      <x:name val="Source Sans 3"/>
    </x:font>
    <x:font>
      <x:sz val="10"/>
      <x:color rgb="FF159A91"/>
      <x:name val="Source Sans 3"/>
    </x:font>
    <x:font>
      <x:sz val="12"/>
      <x:color rgb="FF06131B"/>
      <x:name val="Source Sans 3"/>
    </x:font>
    <x:font>
      <x:sz val="11"/>
      <x:color rgb="FF1858A8"/>
      <x:name val="Source Sans 3"/>
    </x:font>
    <x:font>
      <x:b/>
      <x:sz val="14"/>
      <x:color rgb="FF159A91"/>
      <x:name val="Source Sans 3"/>
    </x:font>
    <x:font>
      <x:sz val="12"/>
      <x:color rgb="FF1858A8"/>
      <x:name val="Source Sans 3"/>
    </x:font>
    <x:font>
      <x:b/>
      <x:sz val="10"/>
      <x:color rgb="FFFFFFFF"/>
      <x:name val="Carlito"/>
    </x:font>
    <x:font>
      <x:b/>
      <x:sz val="11"/>
      <x:color rgb="FFFFFFFF"/>
      <x:name val="Carlito"/>
    </x:font>
    <x:font>
      <x:b/>
      <x:sz val="13"/>
      <x:color rgb="FFFFFFFF"/>
      <x:name val="Source Sans 3"/>
    </x:font>
    <x:font>
      <x:b/>
      <x:sz val="17"/>
      <x:color rgb="FF06131B"/>
      <x:name val="Source Sans 3"/>
    </x:font>
    <x:font>
      <x:sz val="10"/>
      <x:color rgb="FF47545C"/>
      <x:name val="Carlito"/>
    </x:font>
  </x:fonts>
  <x:fills count="7">
    <x:fill>
      <x:patternFill patternType="none"/>
    </x:fill>
    <x:fill>
      <x:patternFill patternType="gray125"/>
    </x:fill>
    <x:fill>
      <x:patternFill patternType="solid">
        <x:fgColor rgb="FF06131B"/>
      </x:patternFill>
    </x:fill>
    <x:fill>
      <x:patternFill patternType="solid">
        <x:fgColor rgb="FF159A91"/>
      </x:patternFill>
    </x:fill>
    <x:fill>
      <x:patternFill patternType="solid">
        <x:fgColor rgb="FFF6F8F9"/>
      </x:patternFill>
    </x:fill>
    <x:fill>
      <x:patternFill patternType="solid">
        <x:fgColor rgb="FFE4F5F2"/>
      </x:patternFill>
    </x:fill>
    <x:fill>
      <x:patternFill patternType="solid">
        <x:fgColor rgb="FFFFFFFF"/>
      </x:patternFill>
    </x:fill>
  </x:fills>
  <x:borders count="24">
    <x:border/>
    <x:border/>
    <x:border>
      <x:left style="thin">
        <x:color rgb="FFD4DEE3"/>
      </x:left>
      <x:top style="thin">
        <x:color rgb="FFD4DEE3"/>
      </x:top>
    </x:border>
    <x:border>
      <x:top style="thin">
        <x:color rgb="FFD4DEE3"/>
      </x:top>
    </x:border>
    <x:border>
      <x:right style="thin">
        <x:color rgb="FFD4DEE3"/>
      </x:right>
      <x:top style="thin">
        <x:color rgb="FFD4DEE3"/>
      </x:top>
    </x:border>
    <x:border>
      <x:left style="thin">
        <x:color rgb="FFD4DEE3"/>
      </x:left>
    </x:border>
    <x:border>
      <x:right style="thin">
        <x:color rgb="FFD4DEE3"/>
      </x:right>
    </x:border>
    <x:border>
      <x:left style="thin">
        <x:color rgb="FFD4DEE3"/>
      </x:left>
      <x:bottom style="thin">
        <x:color rgb="FFD4DEE3"/>
      </x:bottom>
    </x:border>
    <x:border>
      <x:bottom style="thin">
        <x:color rgb="FFD4DEE3"/>
      </x:bottom>
    </x:border>
    <x:border>
      <x:right style="thin">
        <x:color rgb="FFD4DEE3"/>
      </x:right>
      <x:bottom style="thin">
        <x:color rgb="FFD4DEE3"/>
      </x:bottom>
    </x:border>
    <x:border>
      <x:left style="thin">
        <x:color rgb="FFD4DEE3"/>
      </x:left>
      <x:top style="thin">
        <x:color rgb="FFD4DEE3"/>
      </x:top>
    </x:border>
    <x:border>
      <x:top style="thin">
        <x:color rgb="FFD4DEE3"/>
      </x:top>
    </x:border>
    <x:border>
      <x:right style="thin">
        <x:color rgb="FFD4DEE3"/>
      </x:right>
      <x:top style="thin">
        <x:color rgb="FFD4DEE3"/>
      </x:top>
    </x:border>
    <x:border>
      <x:left style="thin">
        <x:color rgb="FFD4DEE3"/>
      </x:left>
    </x:border>
    <x:border>
      <x:right style="thin">
        <x:color rgb="FFD4DEE3"/>
      </x:right>
    </x:border>
    <x:border>
      <x:left style="thin">
        <x:color rgb="FFD4DEE3"/>
      </x:left>
      <x:bottom style="thin">
        <x:color rgb="FFD4DEE3"/>
      </x:bottom>
    </x:border>
    <x:border>
      <x:bottom style="thin">
        <x:color rgb="FFD4DEE3"/>
      </x:bottom>
    </x:border>
    <x:border>
      <x:right style="thin">
        <x:color rgb="FFD4DEE3"/>
      </x:right>
      <x:bottom style="thin">
        <x:color rgb="FFD4DEE3"/>
      </x:bottom>
    </x:border>
    <x:border>
      <x:left style="thin">
        <x:color rgb="FFD4DEE3"/>
      </x:left>
      <x:top style="thin">
        <x:color rgb="FFD4DEE3"/>
      </x:top>
      <x:bottom style="thin">
        <x:color rgb="FFD4DEE3"/>
      </x:bottom>
    </x:border>
    <x:border>
      <x:top style="thin">
        <x:color rgb="FFD4DEE3"/>
      </x:top>
      <x:bottom style="thin">
        <x:color rgb="FFD4DEE3"/>
      </x:bottom>
    </x:border>
    <x:border>
      <x:right style="thin">
        <x:color rgb="FFD4DEE3"/>
      </x:right>
      <x:top style="thin">
        <x:color rgb="FFD4DEE3"/>
      </x:top>
      <x:bottom style="thin">
        <x:color rgb="FFD4DEE3"/>
      </x:bottom>
    </x:border>
    <x:border>
      <x:left style="thin">
        <x:color rgb="FFD4DEE3"/>
      </x:left>
      <x:top style="thin">
        <x:color rgb="FFD4DEE3"/>
      </x:top>
      <x:bottom style="thin">
        <x:color rgb="FFD4DEE3"/>
      </x:bottom>
    </x:border>
    <x:border>
      <x:top style="thin">
        <x:color rgb="FFD4DEE3"/>
      </x:top>
      <x:bottom style="thin">
        <x:color rgb="FFD4DEE3"/>
      </x:bottom>
    </x:border>
    <x:border>
      <x:right style="thin">
        <x:color rgb="FFD4DEE3"/>
      </x:right>
      <x:top style="thin">
        <x:color rgb="FFD4DEE3"/>
      </x:top>
      <x:bottom style="thin">
        <x:color rgb="FFD4DEE3"/>
      </x:bottom>
    </x:border>
  </x:borders>
  <x:cellStyleXfs count="1">
    <x:xf numFmtId="0" fontId="0" fillId="0" borderId="0"/>
  </x:cellStyleXfs>
  <x:cellXfs count="266">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1" xfId="0" applyNumberFormat="1" applyFont="1" applyFill="1" applyBorder="1"/>
    <x:xf numFmtId="0" fontId="1" fillId="0" borderId="1" xfId="0" applyNumberFormat="1" applyFont="1" applyFill="1" applyBorder="1" applyAlignment="1">
      <x:alignment wrapText="1"/>
    </x:xf>
    <x:xf numFmtId="0" fontId="1" fillId="2" borderId="0" xfId="0" applyNumberFormat="1" applyFont="1" applyFill="1" applyBorder="1" applyAlignment="1">
      <x:alignment wrapText="1"/>
    </x:xf>
    <x:xf numFmtId="0" fontId="2" fillId="2" borderId="0" xfId="0" applyNumberFormat="1" applyFont="1" applyFill="1" applyBorder="1" applyAlignment="1">
      <x:alignment wrapText="1"/>
    </x:xf>
    <x:xf numFmtId="0" fontId="2" fillId="2" borderId="0" xfId="0" applyNumberFormat="1" applyFont="1" applyFill="1" applyBorder="1" applyAlignment="1">
      <x:alignment vertical="center" wrapText="1"/>
    </x:xf>
    <x:xf numFmtId="0" fontId="1" fillId="2" borderId="1" xfId="0" applyNumberFormat="1" applyFont="1" applyFill="1" applyBorder="1" applyAlignment="1">
      <x:alignment wrapText="1"/>
    </x:xf>
    <x:xf numFmtId="0" fontId="2" fillId="2" borderId="1" xfId="0" applyNumberFormat="1" applyFont="1" applyFill="1" applyBorder="1" applyAlignment="1">
      <x:alignment wrapText="1"/>
    </x:xf>
    <x:xf numFmtId="0" fontId="2" fillId="2" borderId="1"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0" fontId="1" fillId="0" borderId="1"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3" fillId="2" borderId="0" xfId="0" applyNumberFormat="1" applyFont="1" applyFill="1" applyBorder="1" applyAlignment="1">
      <x:alignment vertical="top" wrapText="1"/>
    </x:xf>
    <x:xf numFmtId="0" fontId="3" fillId="2" borderId="0" xfId="0" applyNumberFormat="1" applyFont="1" applyFill="1" applyBorder="1" applyAlignment="1">
      <x:alignment vertical="center" wrapText="1"/>
    </x:xf>
    <x:xf numFmtId="0" fontId="1"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vertical="center" wrapText="1"/>
    </x:xf>
    <x:xf numFmtId="0" fontId="1"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4" fillId="3" borderId="0" xfId="0" applyNumberFormat="1" applyFont="1" applyFill="1" applyBorder="1" applyAlignment="1">
      <x:alignment vertical="center" wrapText="1"/>
    </x:xf>
    <x:xf numFmtId="0" fontId="1" fillId="3" borderId="1" xfId="0" applyNumberFormat="1" applyFont="1" applyFill="1" applyBorder="1" applyAlignment="1">
      <x:alignment vertical="top" wrapText="1"/>
    </x:xf>
    <x:xf numFmtId="0" fontId="4" fillId="3" borderId="1" xfId="0" applyNumberFormat="1" applyFont="1" applyFill="1" applyBorder="1" applyAlignment="1">
      <x:alignment vertical="top" wrapText="1"/>
    </x:xf>
    <x:xf numFmtId="0" fontId="4" fillId="3" borderId="1"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5" fillId="4" borderId="0" xfId="0" applyNumberFormat="1" applyFont="1" applyFill="1" applyBorder="1" applyAlignment="1">
      <x:alignment vertical="top" wrapText="1"/>
    </x:xf>
    <x:xf numFmtId="0" fontId="5" fillId="4" borderId="0" xfId="0" applyNumberFormat="1" applyFont="1" applyFill="1" applyBorder="1" applyAlignment="1">
      <x:alignment vertical="center" wrapText="1"/>
    </x:xf>
    <x:xf numFmtId="0" fontId="1" fillId="4" borderId="1" xfId="0" applyNumberFormat="1" applyFont="1" applyFill="1" applyBorder="1" applyAlignment="1">
      <x:alignment vertical="top" wrapText="1"/>
    </x:xf>
    <x:xf numFmtId="0" fontId="5" fillId="4" borderId="1" xfId="0" applyNumberFormat="1" applyFont="1" applyFill="1" applyBorder="1" applyAlignment="1">
      <x:alignment vertical="top" wrapText="1"/>
    </x:xf>
    <x:xf numFmtId="0" fontId="5" fillId="4" borderId="1" xfId="0" applyNumberFormat="1" applyFont="1" applyFill="1" applyBorder="1" applyAlignment="1">
      <x:alignment vertical="center" wrapText="1"/>
    </x:xf>
    <x:xf numFmtId="0" fontId="1" fillId="5" borderId="0" xfId="0" applyNumberFormat="1" applyFont="1" applyFill="1" applyBorder="1" applyAlignment="1">
      <x:alignment vertical="top" wrapText="1"/>
    </x:xf>
    <x:xf numFmtId="0" fontId="6" fillId="5" borderId="0" xfId="0" applyNumberFormat="1" applyFont="1" applyFill="1" applyBorder="1" applyAlignment="1">
      <x:alignment vertical="top" wrapText="1"/>
    </x:xf>
    <x:xf numFmtId="0" fontId="6" fillId="5" borderId="0" xfId="0" applyNumberFormat="1" applyFont="1" applyFill="1" applyBorder="1" applyAlignment="1">
      <x:alignment vertical="center" wrapText="1"/>
    </x:xf>
    <x:xf numFmtId="0" fontId="1" fillId="5" borderId="1" xfId="0" applyNumberFormat="1" applyFont="1" applyFill="1" applyBorder="1" applyAlignment="1">
      <x:alignment vertical="top" wrapText="1"/>
    </x:xf>
    <x:xf numFmtId="0" fontId="6" fillId="5" borderId="1" xfId="0" applyNumberFormat="1" applyFont="1" applyFill="1" applyBorder="1" applyAlignment="1">
      <x:alignment vertical="top" wrapText="1"/>
    </x:xf>
    <x:xf numFmtId="0" fontId="6" fillId="5" borderId="1" xfId="0" applyNumberFormat="1" applyFont="1" applyFill="1" applyBorder="1" applyAlignment="1">
      <x:alignment vertical="center" wrapText="1"/>
    </x:xf>
    <x:xf numFmtId="0" fontId="7" fillId="5" borderId="0" xfId="0" applyNumberFormat="1" applyFont="1" applyFill="1" applyBorder="1" applyAlignment="1">
      <x:alignment vertical="top" wrapText="1"/>
    </x:xf>
    <x:xf numFmtId="0" fontId="7" fillId="5" borderId="0" xfId="0" applyNumberFormat="1" applyFont="1" applyFill="1" applyBorder="1" applyAlignment="1">
      <x:alignment vertical="center" wrapText="1"/>
    </x:xf>
    <x:xf numFmtId="0" fontId="7" fillId="5" borderId="1" xfId="0" applyNumberFormat="1" applyFont="1" applyFill="1" applyBorder="1" applyAlignment="1">
      <x:alignment vertical="top" wrapText="1"/>
    </x:xf>
    <x:xf numFmtId="0" fontId="7" fillId="5" borderId="1" xfId="0" applyNumberFormat="1" applyFont="1" applyFill="1" applyBorder="1" applyAlignment="1">
      <x:alignment vertical="center" wrapText="1"/>
    </x:xf>
    <x:xf numFmtId="0" fontId="8" fillId="4" borderId="0" xfId="0" applyNumberFormat="1" applyFont="1" applyFill="1" applyBorder="1" applyAlignment="1">
      <x:alignment vertical="top" wrapText="1"/>
    </x:xf>
    <x:xf numFmtId="0" fontId="8" fillId="4" borderId="0" xfId="0" applyNumberFormat="1" applyFont="1" applyFill="1" applyBorder="1" applyAlignment="1">
      <x:alignment vertical="center" wrapText="1"/>
    </x:xf>
    <x:xf numFmtId="0" fontId="8" fillId="4" borderId="1" xfId="0" applyNumberFormat="1" applyFont="1" applyFill="1" applyBorder="1" applyAlignment="1">
      <x:alignment vertical="top" wrapText="1"/>
    </x:xf>
    <x:xf numFmtId="0" fontId="8" fillId="4" borderId="1" xfId="0" applyNumberFormat="1" applyFont="1" applyFill="1" applyBorder="1" applyAlignment="1">
      <x:alignment vertical="center" wrapText="1"/>
    </x:xf>
    <x:xf numFmtId="0" fontId="1" fillId="6" borderId="0" xfId="0" applyNumberFormat="1" applyFont="1" applyFill="1" applyBorder="1" applyAlignment="1">
      <x:alignment vertical="top" wrapText="1"/>
    </x:xf>
    <x:xf numFmtId="0" fontId="9" fillId="6" borderId="0" xfId="0" applyNumberFormat="1" applyFont="1" applyFill="1" applyBorder="1" applyAlignment="1">
      <x:alignment vertical="top" wrapText="1"/>
    </x:xf>
    <x:xf numFmtId="0" fontId="9" fillId="6" borderId="0" xfId="0" applyNumberFormat="1" applyFont="1" applyFill="1" applyBorder="1" applyAlignment="1">
      <x:alignment vertical="center" wrapText="1"/>
    </x:xf>
    <x:xf numFmtId="0" fontId="1" fillId="6" borderId="1" xfId="0" applyNumberFormat="1" applyFont="1" applyFill="1" applyBorder="1" applyAlignment="1">
      <x:alignment vertical="top" wrapText="1"/>
    </x:xf>
    <x:xf numFmtId="0" fontId="9" fillId="6" borderId="1" xfId="0" applyNumberFormat="1" applyFont="1" applyFill="1" applyBorder="1" applyAlignment="1">
      <x:alignment vertical="top" wrapText="1"/>
    </x:xf>
    <x:xf numFmtId="0" fontId="9" fillId="6" borderId="1" xfId="0" applyNumberFormat="1" applyFont="1" applyFill="1" applyBorder="1" applyAlignment="1">
      <x:alignment vertical="center" wrapText="1"/>
    </x:xf>
    <x:xf numFmtId="0" fontId="9" fillId="6" borderId="2" xfId="0" applyNumberFormat="1" applyFont="1" applyFill="1" applyBorder="1" applyAlignment="1">
      <x:alignment vertical="center" wrapText="1"/>
    </x:xf>
    <x:xf numFmtId="0" fontId="9" fillId="6" borderId="3" xfId="0" applyNumberFormat="1" applyFont="1" applyFill="1" applyBorder="1" applyAlignment="1">
      <x:alignment vertical="center" wrapText="1"/>
    </x:xf>
    <x:xf numFmtId="0" fontId="9" fillId="6" borderId="4" xfId="0" applyNumberFormat="1" applyFont="1" applyFill="1" applyBorder="1" applyAlignment="1">
      <x:alignment vertical="center" wrapText="1"/>
    </x:xf>
    <x:xf numFmtId="0" fontId="9" fillId="6" borderId="5" xfId="0" applyNumberFormat="1" applyFont="1" applyFill="1" applyBorder="1" applyAlignment="1">
      <x:alignment vertical="center" wrapText="1"/>
    </x:xf>
    <x:xf numFmtId="0" fontId="9" fillId="6" borderId="6" xfId="0" applyNumberFormat="1" applyFont="1" applyFill="1" applyBorder="1" applyAlignment="1">
      <x:alignment vertical="center" wrapText="1"/>
    </x:xf>
    <x:xf numFmtId="0" fontId="9" fillId="6" borderId="7" xfId="0" applyNumberFormat="1" applyFont="1" applyFill="1" applyBorder="1" applyAlignment="1">
      <x:alignment vertical="center" wrapText="1"/>
    </x:xf>
    <x:xf numFmtId="0" fontId="9" fillId="6" borderId="8" xfId="0" applyNumberFormat="1" applyFont="1" applyFill="1" applyBorder="1" applyAlignment="1">
      <x:alignment vertical="center" wrapText="1"/>
    </x:xf>
    <x:xf numFmtId="0" fontId="9" fillId="6" borderId="9" xfId="0" applyNumberFormat="1" applyFont="1" applyFill="1" applyBorder="1" applyAlignment="1">
      <x:alignment vertical="center" wrapText="1"/>
    </x:xf>
    <x:xf numFmtId="0" fontId="9" fillId="6" borderId="10" xfId="0" applyNumberFormat="1" applyFont="1" applyFill="1" applyBorder="1" applyAlignment="1">
      <x:alignment vertical="center" wrapText="1"/>
    </x:xf>
    <x:xf numFmtId="0" fontId="9" fillId="6" borderId="11" xfId="0" applyNumberFormat="1" applyFont="1" applyFill="1" applyBorder="1" applyAlignment="1">
      <x:alignment vertical="center" wrapText="1"/>
    </x:xf>
    <x:xf numFmtId="0" fontId="9" fillId="6" borderId="12" xfId="0" applyNumberFormat="1" applyFont="1" applyFill="1" applyBorder="1" applyAlignment="1">
      <x:alignment vertical="center" wrapText="1"/>
    </x:xf>
    <x:xf numFmtId="0" fontId="9" fillId="6" borderId="13" xfId="0" applyNumberFormat="1" applyFont="1" applyFill="1" applyBorder="1" applyAlignment="1">
      <x:alignment vertical="center" wrapText="1"/>
    </x:xf>
    <x:xf numFmtId="0" fontId="9" fillId="6" borderId="14" xfId="0" applyNumberFormat="1" applyFont="1" applyFill="1" applyBorder="1" applyAlignment="1">
      <x:alignment vertical="center" wrapText="1"/>
    </x:xf>
    <x:xf numFmtId="0" fontId="9" fillId="6" borderId="15" xfId="0" applyNumberFormat="1" applyFont="1" applyFill="1" applyBorder="1" applyAlignment="1">
      <x:alignment vertical="center" wrapText="1"/>
    </x:xf>
    <x:xf numFmtId="0" fontId="9" fillId="6" borderId="16" xfId="0" applyNumberFormat="1" applyFont="1" applyFill="1" applyBorder="1" applyAlignment="1">
      <x:alignment vertical="center" wrapText="1"/>
    </x:xf>
    <x:xf numFmtId="0" fontId="9" fillId="6" borderId="17" xfId="0" applyNumberFormat="1" applyFont="1" applyFill="1" applyBorder="1" applyAlignment="1">
      <x:alignment vertical="center" wrapText="1"/>
    </x:xf>
    <x:xf numFmtId="0" fontId="10" fillId="2" borderId="0" xfId="0" applyNumberFormat="1" applyFont="1" applyFill="1" applyBorder="1" applyAlignment="1">
      <x:alignment vertical="top" wrapText="1"/>
    </x:xf>
    <x:xf numFmtId="0" fontId="10" fillId="2" borderId="0" xfId="0" applyNumberFormat="1" applyFont="1" applyFill="1" applyBorder="1" applyAlignment="1">
      <x:alignment vertical="center" wrapText="1"/>
    </x:xf>
    <x:xf numFmtId="0" fontId="10" fillId="2" borderId="1" xfId="0" applyNumberFormat="1" applyFont="1" applyFill="1" applyBorder="1" applyAlignment="1">
      <x:alignment vertical="top" wrapText="1"/>
    </x:xf>
    <x:xf numFmtId="0" fontId="10" fillId="2" borderId="1" xfId="0" applyNumberFormat="1" applyFont="1" applyFill="1" applyBorder="1" applyAlignment="1">
      <x:alignment vertical="center" wrapText="1"/>
    </x:xf>
    <x:xf numFmtId="0" fontId="11" fillId="2" borderId="0" xfId="0" applyNumberFormat="1" applyFont="1" applyFill="1" applyBorder="1" applyAlignment="1">
      <x:alignment vertical="top" wrapText="1"/>
    </x:xf>
    <x:xf numFmtId="0" fontId="11" fillId="2" borderId="0" xfId="0" applyNumberFormat="1" applyFont="1" applyFill="1" applyBorder="1" applyAlignment="1">
      <x:alignment vertical="center" wrapText="1"/>
    </x:xf>
    <x:xf numFmtId="0" fontId="11" fillId="2" borderId="1" xfId="0" applyNumberFormat="1" applyFont="1" applyFill="1" applyBorder="1" applyAlignment="1">
      <x:alignment vertical="top" wrapText="1"/>
    </x:xf>
    <x:xf numFmtId="0" fontId="11" fillId="2" borderId="1" xfId="0" applyNumberFormat="1" applyFont="1" applyFill="1" applyBorder="1" applyAlignment="1">
      <x:alignment vertical="center" wrapText="1"/>
    </x:xf>
    <x:xf numFmtId="0" fontId="12" fillId="4" borderId="0" xfId="0" applyNumberFormat="1" applyFont="1" applyFill="1" applyBorder="1" applyAlignment="1">
      <x:alignment vertical="top" wrapText="1"/>
    </x:xf>
    <x:xf numFmtId="0" fontId="12" fillId="4" borderId="0" xfId="0" applyNumberFormat="1" applyFont="1" applyFill="1" applyBorder="1" applyAlignment="1">
      <x:alignment vertical="center" wrapText="1"/>
    </x:xf>
    <x:xf numFmtId="0" fontId="12" fillId="4" borderId="1" xfId="0" applyNumberFormat="1" applyFont="1" applyFill="1" applyBorder="1" applyAlignment="1">
      <x:alignment vertical="top" wrapText="1"/>
    </x:xf>
    <x:xf numFmtId="0" fontId="12" fillId="4" borderId="1" xfId="0" applyNumberFormat="1" applyFont="1" applyFill="1" applyBorder="1" applyAlignment="1">
      <x:alignment vertical="center" wrapText="1"/>
    </x:xf>
    <x:xf numFmtId="0" fontId="12" fillId="6" borderId="0" xfId="0" applyNumberFormat="1" applyFont="1" applyFill="1" applyBorder="1" applyAlignment="1">
      <x:alignment vertical="top" wrapText="1"/>
    </x:xf>
    <x:xf numFmtId="0" fontId="12" fillId="6" borderId="0" xfId="0" applyNumberFormat="1" applyFont="1" applyFill="1" applyBorder="1" applyAlignment="1">
      <x:alignment vertical="center" wrapText="1"/>
    </x:xf>
    <x:xf numFmtId="0" fontId="12" fillId="6" borderId="1" xfId="0" applyNumberFormat="1" applyFont="1" applyFill="1" applyBorder="1" applyAlignment="1">
      <x:alignment vertical="top" wrapText="1"/>
    </x:xf>
    <x:xf numFmtId="0" fontId="12" fillId="6" borderId="1" xfId="0" applyNumberFormat="1" applyFont="1" applyFill="1" applyBorder="1" applyAlignment="1">
      <x:alignment vertical="center" wrapText="1"/>
    </x:xf>
    <x:xf numFmtId="0" fontId="12" fillId="5" borderId="0" xfId="0" applyNumberFormat="1" applyFont="1" applyFill="1" applyBorder="1" applyAlignment="1">
      <x:alignment vertical="top" wrapText="1"/>
    </x:xf>
    <x:xf numFmtId="0" fontId="12" fillId="5" borderId="0" xfId="0" applyNumberFormat="1" applyFont="1" applyFill="1" applyBorder="1" applyAlignment="1">
      <x:alignment vertical="center" wrapText="1"/>
    </x:xf>
    <x:xf numFmtId="0" fontId="12" fillId="5" borderId="1" xfId="0" applyNumberFormat="1" applyFont="1" applyFill="1" applyBorder="1" applyAlignment="1">
      <x:alignment vertical="top" wrapText="1"/>
    </x:xf>
    <x:xf numFmtId="0" fontId="12" fillId="5" borderId="1" xfId="0" applyNumberFormat="1" applyFont="1" applyFill="1" applyBorder="1" applyAlignment="1">
      <x:alignment vertical="center" wrapText="1"/>
    </x:xf>
    <x:xf numFmtId="0" fontId="13" fillId="2" borderId="0" xfId="0" applyNumberFormat="1" applyFont="1" applyFill="1" applyBorder="1" applyAlignment="1">
      <x:alignment vertical="center" wrapText="1"/>
    </x:xf>
    <x:xf numFmtId="0" fontId="13" fillId="3" borderId="0" xfId="0" applyNumberFormat="1" applyFont="1" applyFill="1" applyBorder="1" applyAlignment="1">
      <x:alignment vertical="center" wrapText="1"/>
    </x:xf>
    <x:xf numFmtId="0" fontId="13" fillId="5" borderId="0" xfId="0" applyNumberFormat="1" applyFont="1" applyFill="1" applyBorder="1" applyAlignment="1">
      <x:alignment vertical="center" wrapText="1"/>
    </x:xf>
    <x:xf numFmtId="0" fontId="12" fillId="6" borderId="2" xfId="0" applyNumberFormat="1" applyFont="1" applyFill="1" applyBorder="1" applyAlignment="1">
      <x:alignment vertical="center" wrapText="1"/>
    </x:xf>
    <x:xf numFmtId="0" fontId="12" fillId="6" borderId="3" xfId="0" applyNumberFormat="1" applyFont="1" applyFill="1" applyBorder="1" applyAlignment="1">
      <x:alignment vertical="center" wrapText="1"/>
    </x:xf>
    <x:xf numFmtId="0" fontId="12" fillId="6" borderId="4" xfId="0" applyNumberFormat="1" applyFont="1" applyFill="1" applyBorder="1" applyAlignment="1">
      <x:alignment vertical="center" wrapText="1"/>
    </x:xf>
    <x:xf numFmtId="0" fontId="12" fillId="6" borderId="5" xfId="0" applyNumberFormat="1" applyFont="1" applyFill="1" applyBorder="1" applyAlignment="1">
      <x:alignment vertical="center" wrapText="1"/>
    </x:xf>
    <x:xf numFmtId="0" fontId="12" fillId="6" borderId="6" xfId="0" applyNumberFormat="1" applyFont="1" applyFill="1" applyBorder="1" applyAlignment="1">
      <x:alignment vertical="center" wrapText="1"/>
    </x:xf>
    <x:xf numFmtId="0" fontId="12" fillId="6" borderId="7" xfId="0" applyNumberFormat="1" applyFont="1" applyFill="1" applyBorder="1" applyAlignment="1">
      <x:alignment vertical="center" wrapText="1"/>
    </x:xf>
    <x:xf numFmtId="0" fontId="12" fillId="6" borderId="8" xfId="0" applyNumberFormat="1" applyFont="1" applyFill="1" applyBorder="1" applyAlignment="1">
      <x:alignment vertical="center" wrapText="1"/>
    </x:xf>
    <x:xf numFmtId="0" fontId="12" fillId="6" borderId="9" xfId="0" applyNumberFormat="1" applyFont="1" applyFill="1" applyBorder="1" applyAlignment="1">
      <x:alignment vertical="center" wrapText="1"/>
    </x:xf>
    <x:xf numFmtId="0" fontId="13" fillId="2" borderId="0" xfId="0" applyNumberFormat="1" applyFont="1" applyFill="1" applyBorder="1" applyAlignment="1">
      <x:alignment vertical="top" wrapText="1"/>
    </x:xf>
    <x:xf numFmtId="0" fontId="13" fillId="3" borderId="0" xfId="0" applyNumberFormat="1" applyFont="1" applyFill="1" applyBorder="1" applyAlignment="1">
      <x:alignment vertical="top" wrapText="1"/>
    </x:xf>
    <x:xf numFmtId="0" fontId="13" fillId="5" borderId="0" xfId="0" applyNumberFormat="1" applyFont="1" applyFill="1" applyBorder="1" applyAlignment="1">
      <x:alignment vertical="top" wrapText="1"/>
    </x:xf>
    <x:xf numFmtId="0" fontId="12" fillId="6" borderId="2" xfId="0" applyNumberFormat="1" applyFont="1" applyFill="1" applyBorder="1" applyAlignment="1">
      <x:alignment vertical="top" wrapText="1"/>
    </x:xf>
    <x:xf numFmtId="0" fontId="12" fillId="6" borderId="3" xfId="0" applyNumberFormat="1" applyFont="1" applyFill="1" applyBorder="1" applyAlignment="1">
      <x:alignment vertical="top" wrapText="1"/>
    </x:xf>
    <x:xf numFmtId="0" fontId="12" fillId="6" borderId="4" xfId="0" applyNumberFormat="1" applyFont="1" applyFill="1" applyBorder="1" applyAlignment="1">
      <x:alignment vertical="top" wrapText="1"/>
    </x:xf>
    <x:xf numFmtId="0" fontId="12" fillId="6" borderId="5" xfId="0" applyNumberFormat="1" applyFont="1" applyFill="1" applyBorder="1" applyAlignment="1">
      <x:alignment vertical="top" wrapText="1"/>
    </x:xf>
    <x:xf numFmtId="0" fontId="12" fillId="6" borderId="6" xfId="0" applyNumberFormat="1" applyFont="1" applyFill="1" applyBorder="1" applyAlignment="1">
      <x:alignment vertical="top" wrapText="1"/>
    </x:xf>
    <x:xf numFmtId="0" fontId="12" fillId="6" borderId="7" xfId="0" applyNumberFormat="1" applyFont="1" applyFill="1" applyBorder="1" applyAlignment="1">
      <x:alignment vertical="top" wrapText="1"/>
    </x:xf>
    <x:xf numFmtId="0" fontId="12" fillId="6" borderId="8" xfId="0" applyNumberFormat="1" applyFont="1" applyFill="1" applyBorder="1" applyAlignment="1">
      <x:alignment vertical="top" wrapText="1"/>
    </x:xf>
    <x:xf numFmtId="0" fontId="12" fillId="6" borderId="9" xfId="0" applyNumberFormat="1" applyFont="1" applyFill="1" applyBorder="1" applyAlignment="1">
      <x:alignment vertical="top" wrapText="1"/>
    </x:xf>
    <x:xf numFmtId="0" fontId="13" fillId="2" borderId="1" xfId="0" applyNumberFormat="1" applyFont="1" applyFill="1" applyBorder="1" applyAlignment="1">
      <x:alignment vertical="center" wrapText="1"/>
    </x:xf>
    <x:xf numFmtId="0" fontId="13" fillId="3" borderId="1" xfId="0" applyNumberFormat="1" applyFont="1" applyFill="1" applyBorder="1" applyAlignment="1">
      <x:alignment vertical="center" wrapText="1"/>
    </x:xf>
    <x:xf numFmtId="0" fontId="13" fillId="5" borderId="1" xfId="0" applyNumberFormat="1" applyFont="1" applyFill="1" applyBorder="1" applyAlignment="1">
      <x:alignment vertical="center" wrapText="1"/>
    </x:xf>
    <x:xf numFmtId="0" fontId="12" fillId="6" borderId="10" xfId="0" applyNumberFormat="1" applyFont="1" applyFill="1" applyBorder="1" applyAlignment="1">
      <x:alignment vertical="center" wrapText="1"/>
    </x:xf>
    <x:xf numFmtId="0" fontId="12" fillId="6" borderId="11" xfId="0" applyNumberFormat="1" applyFont="1" applyFill="1" applyBorder="1" applyAlignment="1">
      <x:alignment vertical="center" wrapText="1"/>
    </x:xf>
    <x:xf numFmtId="0" fontId="12" fillId="6" borderId="12" xfId="0" applyNumberFormat="1" applyFont="1" applyFill="1" applyBorder="1" applyAlignment="1">
      <x:alignment vertical="center" wrapText="1"/>
    </x:xf>
    <x:xf numFmtId="0" fontId="12" fillId="6" borderId="13" xfId="0" applyNumberFormat="1" applyFont="1" applyFill="1" applyBorder="1" applyAlignment="1">
      <x:alignment vertical="center" wrapText="1"/>
    </x:xf>
    <x:xf numFmtId="0" fontId="12" fillId="6" borderId="14" xfId="0" applyNumberFormat="1" applyFont="1" applyFill="1" applyBorder="1" applyAlignment="1">
      <x:alignment vertical="center" wrapText="1"/>
    </x:xf>
    <x:xf numFmtId="0" fontId="12" fillId="6" borderId="15" xfId="0" applyNumberFormat="1" applyFont="1" applyFill="1" applyBorder="1" applyAlignment="1">
      <x:alignment vertical="center" wrapText="1"/>
    </x:xf>
    <x:xf numFmtId="0" fontId="12" fillId="6" borderId="16" xfId="0" applyNumberFormat="1" applyFont="1" applyFill="1" applyBorder="1" applyAlignment="1">
      <x:alignment vertical="center" wrapText="1"/>
    </x:xf>
    <x:xf numFmtId="0" fontId="12" fillId="6" borderId="17" xfId="0" applyNumberFormat="1" applyFont="1" applyFill="1" applyBorder="1" applyAlignment="1">
      <x:alignment vertical="center" wrapText="1"/>
    </x:xf>
    <x:xf numFmtId="0" fontId="13" fillId="2" borderId="1" xfId="0" applyNumberFormat="1" applyFont="1" applyFill="1" applyBorder="1" applyAlignment="1">
      <x:alignment vertical="top" wrapText="1"/>
    </x:xf>
    <x:xf numFmtId="0" fontId="13" fillId="3" borderId="1" xfId="0" applyNumberFormat="1" applyFont="1" applyFill="1" applyBorder="1" applyAlignment="1">
      <x:alignment vertical="top" wrapText="1"/>
    </x:xf>
    <x:xf numFmtId="0" fontId="13" fillId="5" borderId="1" xfId="0" applyNumberFormat="1" applyFont="1" applyFill="1" applyBorder="1" applyAlignment="1">
      <x:alignment vertical="top" wrapText="1"/>
    </x:xf>
    <x:xf numFmtId="0" fontId="12" fillId="6" borderId="10" xfId="0" applyNumberFormat="1" applyFont="1" applyFill="1" applyBorder="1" applyAlignment="1">
      <x:alignment vertical="top" wrapText="1"/>
    </x:xf>
    <x:xf numFmtId="0" fontId="12" fillId="6" borderId="11" xfId="0" applyNumberFormat="1" applyFont="1" applyFill="1" applyBorder="1" applyAlignment="1">
      <x:alignment vertical="top" wrapText="1"/>
    </x:xf>
    <x:xf numFmtId="0" fontId="12" fillId="6" borderId="12" xfId="0" applyNumberFormat="1" applyFont="1" applyFill="1" applyBorder="1" applyAlignment="1">
      <x:alignment vertical="top" wrapText="1"/>
    </x:xf>
    <x:xf numFmtId="0" fontId="12" fillId="6" borderId="13" xfId="0" applyNumberFormat="1" applyFont="1" applyFill="1" applyBorder="1" applyAlignment="1">
      <x:alignment vertical="top" wrapText="1"/>
    </x:xf>
    <x:xf numFmtId="0" fontId="12" fillId="6" borderId="14" xfId="0" applyNumberFormat="1" applyFont="1" applyFill="1" applyBorder="1" applyAlignment="1">
      <x:alignment vertical="top" wrapText="1"/>
    </x:xf>
    <x:xf numFmtId="0" fontId="12" fillId="6" borderId="15" xfId="0" applyNumberFormat="1" applyFont="1" applyFill="1" applyBorder="1" applyAlignment="1">
      <x:alignment vertical="top" wrapText="1"/>
    </x:xf>
    <x:xf numFmtId="0" fontId="12" fillId="6" borderId="16" xfId="0" applyNumberFormat="1" applyFont="1" applyFill="1" applyBorder="1" applyAlignment="1">
      <x:alignment vertical="top" wrapText="1"/>
    </x:xf>
    <x:xf numFmtId="0" fontId="12" fillId="6" borderId="17" xfId="0" applyNumberFormat="1" applyFont="1" applyFill="1" applyBorder="1" applyAlignment="1">
      <x:alignment vertical="top" wrapText="1"/>
    </x:xf>
    <x:xf numFmtId="0" fontId="9" fillId="6" borderId="2" xfId="0" applyNumberFormat="1" applyFont="1" applyFill="1" applyBorder="1" applyAlignment="1">
      <x:alignment vertical="top" wrapText="1"/>
    </x:xf>
    <x:xf numFmtId="0" fontId="9" fillId="6" borderId="3" xfId="0" applyNumberFormat="1" applyFont="1" applyFill="1" applyBorder="1" applyAlignment="1">
      <x:alignment vertical="top" wrapText="1"/>
    </x:xf>
    <x:xf numFmtId="0" fontId="9" fillId="6" borderId="4" xfId="0" applyNumberFormat="1" applyFont="1" applyFill="1" applyBorder="1" applyAlignment="1">
      <x:alignment vertical="top" wrapText="1"/>
    </x:xf>
    <x:xf numFmtId="0" fontId="9" fillId="6" borderId="5" xfId="0" applyNumberFormat="1" applyFont="1" applyFill="1" applyBorder="1" applyAlignment="1">
      <x:alignment vertical="top" wrapText="1"/>
    </x:xf>
    <x:xf numFmtId="0" fontId="9" fillId="6" borderId="6" xfId="0" applyNumberFormat="1" applyFont="1" applyFill="1" applyBorder="1" applyAlignment="1">
      <x:alignment vertical="top" wrapText="1"/>
    </x:xf>
    <x:xf numFmtId="0" fontId="9" fillId="6" borderId="7" xfId="0" applyNumberFormat="1" applyFont="1" applyFill="1" applyBorder="1" applyAlignment="1">
      <x:alignment vertical="top" wrapText="1"/>
    </x:xf>
    <x:xf numFmtId="0" fontId="9" fillId="6" borderId="8" xfId="0" applyNumberFormat="1" applyFont="1" applyFill="1" applyBorder="1" applyAlignment="1">
      <x:alignment vertical="top" wrapText="1"/>
    </x:xf>
    <x:xf numFmtId="0" fontId="9" fillId="6" borderId="9" xfId="0" applyNumberFormat="1" applyFont="1" applyFill="1" applyBorder="1" applyAlignment="1">
      <x:alignment vertical="top" wrapText="1"/>
    </x:xf>
    <x:xf numFmtId="0" fontId="9" fillId="6" borderId="10" xfId="0" applyNumberFormat="1" applyFont="1" applyFill="1" applyBorder="1" applyAlignment="1">
      <x:alignment vertical="top" wrapText="1"/>
    </x:xf>
    <x:xf numFmtId="0" fontId="9" fillId="6" borderId="11" xfId="0" applyNumberFormat="1" applyFont="1" applyFill="1" applyBorder="1" applyAlignment="1">
      <x:alignment vertical="top" wrapText="1"/>
    </x:xf>
    <x:xf numFmtId="0" fontId="9" fillId="6" borderId="12" xfId="0" applyNumberFormat="1" applyFont="1" applyFill="1" applyBorder="1" applyAlignment="1">
      <x:alignment vertical="top" wrapText="1"/>
    </x:xf>
    <x:xf numFmtId="0" fontId="9" fillId="6" borderId="13" xfId="0" applyNumberFormat="1" applyFont="1" applyFill="1" applyBorder="1" applyAlignment="1">
      <x:alignment vertical="top" wrapText="1"/>
    </x:xf>
    <x:xf numFmtId="0" fontId="9" fillId="6" borderId="14" xfId="0" applyNumberFormat="1" applyFont="1" applyFill="1" applyBorder="1" applyAlignment="1">
      <x:alignment vertical="top" wrapText="1"/>
    </x:xf>
    <x:xf numFmtId="0" fontId="9" fillId="6" borderId="15" xfId="0" applyNumberFormat="1" applyFont="1" applyFill="1" applyBorder="1" applyAlignment="1">
      <x:alignment vertical="top" wrapText="1"/>
    </x:xf>
    <x:xf numFmtId="0" fontId="9" fillId="6" borderId="16" xfId="0" applyNumberFormat="1" applyFont="1" applyFill="1" applyBorder="1" applyAlignment="1">
      <x:alignment vertical="top" wrapText="1"/>
    </x:xf>
    <x:xf numFmtId="0" fontId="9" fillId="6" borderId="17" xfId="0" applyNumberFormat="1" applyFont="1" applyFill="1" applyBorder="1" applyAlignment="1">
      <x:alignment vertical="top" wrapText="1"/>
    </x:xf>
    <x:xf numFmtId="0" fontId="14" fillId="5" borderId="0" xfId="0" applyNumberFormat="1" applyFont="1" applyFill="1" applyBorder="1" applyAlignment="1">
      <x:alignment vertical="top" wrapText="1"/>
    </x:xf>
    <x:xf numFmtId="0" fontId="14" fillId="5" borderId="0" xfId="0" applyNumberFormat="1" applyFont="1" applyFill="1" applyBorder="1" applyAlignment="1">
      <x:alignment vertical="center" wrapText="1"/>
    </x:xf>
    <x:xf numFmtId="0" fontId="14" fillId="5" borderId="1" xfId="0" applyNumberFormat="1" applyFont="1" applyFill="1" applyBorder="1" applyAlignment="1">
      <x:alignment vertical="top" wrapText="1"/>
    </x:xf>
    <x:xf numFmtId="0" fontId="14" fillId="5" borderId="1" xfId="0" applyNumberFormat="1" applyFont="1" applyFill="1" applyBorder="1" applyAlignment="1">
      <x:alignment vertical="center" wrapText="1"/>
    </x:xf>
    <x:xf numFmtId="0" fontId="13" fillId="4" borderId="0" xfId="0" applyNumberFormat="1" applyFont="1" applyFill="1" applyBorder="1" applyAlignment="1">
      <x:alignment vertical="top" wrapText="1"/>
    </x:xf>
    <x:xf numFmtId="0" fontId="13" fillId="4" borderId="0" xfId="0" applyNumberFormat="1" applyFont="1" applyFill="1" applyBorder="1" applyAlignment="1">
      <x:alignment vertical="center" wrapText="1"/>
    </x:xf>
    <x:xf numFmtId="0" fontId="13" fillId="4" borderId="1" xfId="0" applyNumberFormat="1" applyFont="1" applyFill="1" applyBorder="1" applyAlignment="1">
      <x:alignment vertical="top" wrapText="1"/>
    </x:xf>
    <x:xf numFmtId="0" fontId="13" fillId="4" borderId="1" xfId="0" applyNumberFormat="1" applyFont="1" applyFill="1" applyBorder="1" applyAlignment="1">
      <x:alignment vertical="center" wrapText="1"/>
    </x:xf>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wrapText="1"/>
    </x:xf>
    <x:xf numFmtId="0" fontId="0" fillId="5" borderId="1" xfId="0" applyNumberFormat="1" applyFont="1" applyFill="1" applyBorder="1"/>
    <x:xf numFmtId="0" fontId="7" fillId="5" borderId="1" xfId="0" applyNumberFormat="1" applyFont="1" applyFill="1" applyBorder="1"/>
    <x:xf numFmtId="0" fontId="7" fillId="5" borderId="1" xfId="0" applyNumberFormat="1" applyFont="1" applyFill="1" applyBorder="1" applyAlignment="1">
      <x:alignment wrapText="1"/>
    </x:xf>
    <x:xf numFmtId="0" fontId="0" fillId="4" borderId="0" xfId="0" applyNumberFormat="1" applyFont="1" applyFill="1" applyBorder="1"/>
    <x:xf numFmtId="0" fontId="13" fillId="4" borderId="0" xfId="0" applyNumberFormat="1" applyFont="1" applyFill="1" applyBorder="1"/>
    <x:xf numFmtId="0" fontId="13" fillId="4" borderId="0" xfId="0" applyNumberFormat="1" applyFont="1" applyFill="1" applyBorder="1" applyAlignment="1">
      <x:alignment wrapText="1"/>
    </x:xf>
    <x:xf numFmtId="0" fontId="0" fillId="4" borderId="1" xfId="0" applyNumberFormat="1" applyFont="1" applyFill="1" applyBorder="1"/>
    <x:xf numFmtId="0" fontId="13" fillId="4" borderId="1" xfId="0" applyNumberFormat="1" applyFont="1" applyFill="1" applyBorder="1"/>
    <x:xf numFmtId="0" fontId="13" fillId="4" borderId="1" xfId="0" applyNumberFormat="1" applyFont="1" applyFill="1" applyBorder="1" applyAlignment="1">
      <x:alignment wrapText="1"/>
    </x:xf>
    <x:xf numFmtId="0" fontId="12" fillId="4" borderId="0" xfId="0" applyNumberFormat="1" applyFont="1" applyFill="1" applyBorder="1"/>
    <x:xf numFmtId="0" fontId="12" fillId="4" borderId="0" xfId="0" applyNumberFormat="1" applyFont="1" applyFill="1" applyBorder="1" applyAlignment="1">
      <x:alignment wrapText="1"/>
    </x:xf>
    <x:xf numFmtId="0" fontId="12" fillId="4" borderId="1" xfId="0" applyNumberFormat="1" applyFont="1" applyFill="1" applyBorder="1"/>
    <x:xf numFmtId="0" fontId="12" fillId="4" borderId="1" xfId="0" applyNumberFormat="1" applyFont="1" applyFill="1" applyBorder="1" applyAlignment="1">
      <x:alignment wrapText="1"/>
    </x:xf>
    <x:xf numFmtId="0" fontId="12" fillId="5" borderId="0" xfId="0" applyNumberFormat="1" applyFont="1" applyFill="1" applyBorder="1"/>
    <x:xf numFmtId="0" fontId="12" fillId="5" borderId="0" xfId="0" applyNumberFormat="1" applyFont="1" applyFill="1" applyBorder="1" applyAlignment="1">
      <x:alignment wrapText="1"/>
    </x:xf>
    <x:xf numFmtId="0" fontId="12" fillId="5" borderId="1" xfId="0" applyNumberFormat="1" applyFont="1" applyFill="1" applyBorder="1"/>
    <x:xf numFmtId="0" fontId="12" fillId="5" borderId="1" xfId="0" applyNumberFormat="1" applyFont="1" applyFill="1" applyBorder="1" applyAlignment="1">
      <x:alignment wrapText="1"/>
    </x:xf>
    <x:xf numFmtId="0" fontId="11" fillId="3" borderId="0" xfId="0" applyNumberFormat="1" applyFont="1" applyFill="1" applyBorder="1" applyAlignment="1">
      <x:alignment vertical="top" wrapText="1"/>
    </x:xf>
    <x:xf numFmtId="0" fontId="11" fillId="3" borderId="0" xfId="0" applyNumberFormat="1" applyFont="1" applyFill="1" applyBorder="1" applyAlignment="1">
      <x:alignment vertical="center" wrapText="1"/>
    </x:xf>
    <x:xf numFmtId="0" fontId="11" fillId="3" borderId="1" xfId="0" applyNumberFormat="1" applyFont="1" applyFill="1" applyBorder="1" applyAlignment="1">
      <x:alignment vertical="top" wrapText="1"/>
    </x:xf>
    <x:xf numFmtId="0" fontId="11" fillId="3" borderId="1" xfId="0" applyNumberFormat="1" applyFont="1" applyFill="1" applyBorder="1" applyAlignment="1">
      <x:alignment vertical="center" wrapText="1"/>
    </x:xf>
    <x:xf numFmtId="0" fontId="15" fillId="4" borderId="0" xfId="0" applyNumberFormat="1" applyFont="1" applyFill="1" applyBorder="1" applyAlignment="1">
      <x:alignment vertical="top" wrapText="1"/>
    </x:xf>
    <x:xf numFmtId="0" fontId="15" fillId="4" borderId="0" xfId="0" applyNumberFormat="1" applyFont="1" applyFill="1" applyBorder="1" applyAlignment="1">
      <x:alignment vertical="center" wrapText="1"/>
    </x:xf>
    <x:xf numFmtId="0" fontId="15" fillId="4" borderId="1" xfId="0" applyNumberFormat="1" applyFont="1" applyFill="1" applyBorder="1" applyAlignment="1">
      <x:alignment vertical="top" wrapText="1"/>
    </x:xf>
    <x:xf numFmtId="0" fontId="15" fillId="4" borderId="1" xfId="0" applyNumberFormat="1" applyFont="1" applyFill="1" applyBorder="1" applyAlignment="1">
      <x:alignment vertical="center" wrapText="1"/>
    </x:xf>
    <x:xf numFmtId="0" fontId="9" fillId="6" borderId="18" xfId="0" applyNumberFormat="1" applyFont="1" applyFill="1" applyBorder="1" applyAlignment="1">
      <x:alignment vertical="center" wrapText="1"/>
    </x:xf>
    <x:xf numFmtId="0" fontId="9" fillId="6" borderId="19" xfId="0" applyNumberFormat="1" applyFont="1" applyFill="1" applyBorder="1" applyAlignment="1">
      <x:alignment vertical="center" wrapText="1"/>
    </x:xf>
    <x:xf numFmtId="0" fontId="9" fillId="6" borderId="20" xfId="0" applyNumberFormat="1" applyFont="1" applyFill="1" applyBorder="1" applyAlignment="1">
      <x:alignment vertical="center" wrapText="1"/>
    </x:xf>
    <x:xf numFmtId="0" fontId="9" fillId="6" borderId="21" xfId="0" applyNumberFormat="1" applyFont="1" applyFill="1" applyBorder="1" applyAlignment="1">
      <x:alignment vertical="center" wrapText="1"/>
    </x:xf>
    <x:xf numFmtId="0" fontId="9" fillId="6" borderId="22" xfId="0" applyNumberFormat="1" applyFont="1" applyFill="1" applyBorder="1" applyAlignment="1">
      <x:alignment vertical="center" wrapText="1"/>
    </x:xf>
    <x:xf numFmtId="0" fontId="9" fillId="6" borderId="23" xfId="0" applyNumberFormat="1" applyFont="1" applyFill="1" applyBorder="1" applyAlignment="1">
      <x:alignment vertical="center" wrapText="1"/>
    </x:xf>
    <x:xf numFmtId="200" fontId="9" fillId="6" borderId="18" xfId="0" applyNumberFormat="1" applyFont="1" applyFill="1" applyBorder="1" applyAlignment="1">
      <x:alignment vertical="center" wrapText="1"/>
    </x:xf>
    <x:xf numFmtId="200" fontId="9" fillId="6" borderId="21" xfId="0" applyNumberFormat="1" applyFont="1" applyFill="1" applyBorder="1" applyAlignment="1">
      <x:alignment vertical="center" wrapText="1"/>
    </x:xf>
    <x:xf numFmtId="201" fontId="9" fillId="6" borderId="18" xfId="0" applyNumberFormat="1" applyFont="1" applyFill="1" applyBorder="1" applyAlignment="1">
      <x:alignment vertical="center" wrapText="1"/>
    </x:xf>
    <x:xf numFmtId="201" fontId="9" fillId="6" borderId="21" xfId="0" applyNumberFormat="1" applyFont="1" applyFill="1" applyBorder="1" applyAlignment="1">
      <x:alignment vertical="center" wrapText="1"/>
    </x:xf>
    <x:xf numFmtId="202" fontId="9" fillId="6" borderId="18" xfId="0" applyNumberFormat="1" applyFont="1" applyFill="1" applyBorder="1" applyAlignment="1">
      <x:alignment vertical="center" wrapText="1"/>
    </x:xf>
    <x:xf numFmtId="202" fontId="9" fillId="6" borderId="21" xfId="0" applyNumberFormat="1" applyFont="1" applyFill="1" applyBorder="1" applyAlignment="1">
      <x:alignment vertical="center" wrapText="1"/>
    </x:xf>
    <x:xf numFmtId="203" fontId="9" fillId="6" borderId="18" xfId="0" applyNumberFormat="1" applyFont="1" applyFill="1" applyBorder="1" applyAlignment="1">
      <x:alignment vertical="center" wrapText="1"/>
    </x:xf>
    <x:xf numFmtId="203" fontId="9" fillId="6" borderId="21" xfId="0" applyNumberFormat="1" applyFont="1" applyFill="1" applyBorder="1" applyAlignment="1">
      <x:alignment vertical="center" wrapText="1"/>
    </x:xf>
    <x:xf numFmtId="0" fontId="4" fillId="2" borderId="0" xfId="0" applyNumberFormat="1" applyFont="1" applyFill="1" applyBorder="1" applyAlignment="1">
      <x:alignment vertical="top" wrapText="1"/>
    </x:xf>
    <x:xf numFmtId="0" fontId="4" fillId="2" borderId="0" xfId="0" applyNumberFormat="1" applyFont="1" applyFill="1" applyBorder="1" applyAlignment="1">
      <x:alignment vertical="center" wrapText="1"/>
    </x:xf>
    <x:xf numFmtId="0" fontId="4" fillId="2" borderId="1" xfId="0" applyNumberFormat="1" applyFont="1" applyFill="1" applyBorder="1" applyAlignment="1">
      <x:alignment vertical="top" wrapText="1"/>
    </x:xf>
    <x:xf numFmtId="0" fontId="4" fillId="2" borderId="1" xfId="0" applyNumberFormat="1" applyFont="1" applyFill="1" applyBorder="1" applyAlignment="1">
      <x:alignment vertical="center" wrapText="1"/>
    </x:xf>
    <x:xf numFmtId="0" fontId="16" fillId="0" borderId="0" xfId="0" applyNumberFormat="1" applyFont="1" applyFill="1" applyBorder="1" applyAlignment="1">
      <x:alignment vertical="top" wrapText="1"/>
    </x:xf>
    <x:xf numFmtId="0" fontId="16" fillId="0" borderId="1"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201" fontId="1" fillId="0" borderId="1" xfId="0" applyNumberFormat="1" applyFont="1" applyFill="1" applyBorder="1" applyAlignment="1">
      <x:alignment vertical="top" wrapText="1"/>
    </x:xf>
    <x:xf numFmtId="204" fontId="16" fillId="0" borderId="0" xfId="0" applyNumberFormat="1" applyFont="1" applyFill="1" applyBorder="1" applyAlignment="1">
      <x:alignment vertical="top" wrapText="1"/>
    </x:xf>
    <x:xf numFmtId="204" fontId="16" fillId="0" borderId="1" xfId="0" applyNumberFormat="1" applyFont="1" applyFill="1" applyBorder="1" applyAlignment="1">
      <x:alignment vertical="top" wrapText="1"/>
    </x:xf>
    <x:xf numFmtId="204" fontId="1" fillId="0" borderId="0" xfId="0" applyNumberFormat="1" applyFont="1" applyFill="1" applyBorder="1" applyAlignment="1">
      <x:alignment vertical="top" wrapText="1"/>
    </x:xf>
    <x:xf numFmtId="204" fontId="1" fillId="0" borderId="1" xfId="0" applyNumberFormat="1" applyFont="1" applyFill="1" applyBorder="1" applyAlignment="1">
      <x:alignment vertical="top" wrapText="1"/>
    </x:xf>
    <x:xf numFmtId="0" fontId="17" fillId="5" borderId="0" xfId="0" applyNumberFormat="1" applyFont="1" applyFill="1" applyBorder="1" applyAlignment="1">
      <x:alignment vertical="top" wrapText="1"/>
    </x:xf>
    <x:xf numFmtId="0" fontId="17" fillId="5" borderId="0" xfId="0" applyNumberFormat="1" applyFont="1" applyFill="1" applyBorder="1" applyAlignment="1">
      <x:alignment vertical="center" wrapText="1"/>
    </x:xf>
    <x:xf numFmtId="0" fontId="17" fillId="5" borderId="1" xfId="0" applyNumberFormat="1" applyFont="1" applyFill="1" applyBorder="1" applyAlignment="1">
      <x:alignment vertical="top" wrapText="1"/>
    </x:xf>
    <x:xf numFmtId="0" fontId="17" fillId="5" borderId="1" xfId="0" applyNumberFormat="1" applyFont="1" applyFill="1" applyBorder="1" applyAlignment="1">
      <x:alignment vertical="center" wrapText="1"/>
    </x:xf>
    <x:xf numFmtId="202" fontId="16" fillId="0" borderId="0" xfId="0" applyNumberFormat="1" applyFont="1" applyFill="1" applyBorder="1" applyAlignment="1">
      <x:alignment vertical="top" wrapText="1"/>
    </x:xf>
    <x:xf numFmtId="202" fontId="16" fillId="0" borderId="1" xfId="0" applyNumberFormat="1" applyFont="1" applyFill="1" applyBorder="1" applyAlignment="1">
      <x:alignment vertical="top" wrapText="1"/>
    </x:xf>
    <x:xf numFmtId="205" fontId="1" fillId="0" borderId="0" xfId="0" applyNumberFormat="1" applyFont="1" applyFill="1" applyBorder="1" applyAlignment="1">
      <x:alignment vertical="top" wrapText="1"/>
    </x:xf>
    <x:xf numFmtId="205" fontId="1" fillId="0" borderId="1" xfId="0" applyNumberFormat="1" applyFont="1" applyFill="1" applyBorder="1" applyAlignment="1">
      <x:alignment vertical="top" wrapText="1"/>
    </x:xf>
    <x:xf numFmtId="200" fontId="16" fillId="0" borderId="0" xfId="0" applyNumberFormat="1" applyFont="1" applyFill="1" applyBorder="1" applyAlignment="1">
      <x:alignment vertical="top" wrapText="1"/>
    </x:xf>
    <x:xf numFmtId="200" fontId="16" fillId="0" borderId="1" xfId="0" applyNumberFormat="1" applyFont="1" applyFill="1" applyBorder="1" applyAlignment="1">
      <x:alignment vertical="top" wrapText="1"/>
    </x:xf>
    <x:xf numFmtId="0" fontId="18" fillId="5" borderId="0" xfId="0" applyNumberFormat="1" applyFont="1" applyFill="1" applyBorder="1" applyAlignment="1">
      <x:alignment vertical="top" wrapText="1"/>
    </x:xf>
    <x:xf numFmtId="0" fontId="18" fillId="5" borderId="0" xfId="0" applyNumberFormat="1" applyFont="1" applyFill="1" applyBorder="1" applyAlignment="1">
      <x:alignment horizontal="center" vertical="top" wrapText="1"/>
    </x:xf>
    <x:xf numFmtId="0" fontId="18" fillId="5" borderId="1" xfId="0" applyNumberFormat="1" applyFont="1" applyFill="1" applyBorder="1" applyAlignment="1">
      <x:alignment vertical="top" wrapText="1"/>
    </x:xf>
    <x:xf numFmtId="0" fontId="18" fillId="5" borderId="1" xfId="0" applyNumberFormat="1" applyFont="1" applyFill="1" applyBorder="1" applyAlignment="1">
      <x:alignment horizontal="center" vertical="top" wrapText="1"/>
    </x:xf>
    <x:xf numFmtId="206" fontId="1" fillId="0" borderId="0" xfId="0" applyNumberFormat="1" applyFont="1" applyFill="1" applyBorder="1" applyAlignment="1">
      <x:alignment vertical="top" wrapText="1"/>
    </x:xf>
    <x:xf numFmtId="206" fontId="1" fillId="0" borderId="1" xfId="0" applyNumberFormat="1" applyFont="1" applyFill="1" applyBorder="1" applyAlignment="1">
      <x:alignment vertical="top" wrapText="1"/>
    </x:xf>
    <x:xf numFmtId="0" fontId="0" fillId="2" borderId="0" xfId="0" applyNumberFormat="1" applyFont="1" applyFill="1" applyBorder="1"/>
    <x:xf numFmtId="0" fontId="11" fillId="2" borderId="0" xfId="0" applyNumberFormat="1" applyFont="1" applyFill="1" applyBorder="1"/>
    <x:xf numFmtId="0" fontId="11" fillId="2" borderId="0" xfId="0" applyNumberFormat="1" applyFont="1" applyFill="1" applyBorder="1" applyAlignment="1">
      <x:alignment wrapText="1"/>
    </x:xf>
    <x:xf numFmtId="0" fontId="0" fillId="2" borderId="1" xfId="0" applyNumberFormat="1" applyFont="1" applyFill="1" applyBorder="1"/>
    <x:xf numFmtId="0" fontId="11" fillId="2" borderId="1" xfId="0" applyNumberFormat="1" applyFont="1" applyFill="1" applyBorder="1"/>
    <x:xf numFmtId="0" fontId="11" fillId="2" borderId="1" xfId="0" applyNumberFormat="1" applyFont="1" applyFill="1" applyBorder="1" applyAlignment="1">
      <x:alignment wrapText="1"/>
    </x:xf>
    <x:xf numFmtId="0" fontId="8" fillId="4" borderId="0" xfId="0" applyNumberFormat="1" applyFont="1" applyFill="1" applyBorder="1"/>
    <x:xf numFmtId="0" fontId="8" fillId="4" borderId="0" xfId="0" applyNumberFormat="1" applyFont="1" applyFill="1" applyBorder="1" applyAlignment="1">
      <x:alignment wrapText="1"/>
    </x:xf>
    <x:xf numFmtId="0" fontId="8" fillId="4" borderId="1" xfId="0" applyNumberFormat="1" applyFont="1" applyFill="1" applyBorder="1"/>
    <x:xf numFmtId="0" fontId="8" fillId="4" borderId="1" xfId="0" applyNumberFormat="1" applyFont="1" applyFill="1" applyBorder="1" applyAlignment="1">
      <x:alignment wrapText="1"/>
    </x:xf>
    <x:xf numFmtId="0" fontId="19" fillId="2" borderId="0" xfId="0" applyNumberFormat="1" applyFont="1" applyFill="1" applyBorder="1"/>
    <x:xf numFmtId="0" fontId="19" fillId="2" borderId="1" xfId="0" applyNumberFormat="1" applyFont="1" applyFill="1" applyBorder="1"/>
    <x:xf numFmtId="0" fontId="12" fillId="0" borderId="0" xfId="0" applyNumberFormat="1" applyFont="1" applyFill="1" applyBorder="1" applyAlignment="1">
      <x:alignment vertical="top" wrapText="1"/>
    </x:xf>
    <x:xf numFmtId="0" fontId="12" fillId="0" borderId="0" xfId="0" applyNumberFormat="1" applyFont="1" applyFill="1" applyBorder="1" applyAlignment="1">
      <x:alignment vertical="center" wrapText="1"/>
    </x:xf>
    <x:xf numFmtId="0" fontId="12" fillId="0" borderId="1" xfId="0" applyNumberFormat="1" applyFont="1" applyFill="1" applyBorder="1" applyAlignment="1">
      <x:alignment vertical="top" wrapText="1"/>
    </x:xf>
    <x:xf numFmtId="0" fontId="12" fillId="0" borderId="1" xfId="0" applyNumberFormat="1" applyFont="1" applyFill="1" applyBorder="1" applyAlignment="1">
      <x:alignment vertical="center" wrapText="1"/>
    </x:xf>
    <x:xf numFmtId="0" fontId="20" fillId="2" borderId="0" xfId="0" applyNumberFormat="1" applyFont="1" applyFill="1" applyBorder="1"/>
    <x:xf numFmtId="0" fontId="20" fillId="2" borderId="1" xfId="0" applyNumberFormat="1" applyFont="1" applyFill="1" applyBorder="1"/>
    <x:xf numFmtId="202" fontId="1" fillId="0" borderId="0" xfId="0" applyNumberFormat="1" applyFont="1" applyFill="1" applyBorder="1" applyAlignment="1">
      <x:alignment vertical="top" wrapText="1"/>
    </x:xf>
    <x:xf numFmtId="202" fontId="1" fillId="0" borderId="1" xfId="0" applyNumberFormat="1" applyFont="1" applyFill="1" applyBorder="1" applyAlignment="1">
      <x:alignment vertical="top" wrapText="1"/>
    </x:xf>
    <x:xf numFmtId="0" fontId="21" fillId="2" borderId="0" xfId="0" applyNumberFormat="1" applyFont="1" applyFill="1" applyBorder="1" applyAlignment="1">
      <x:alignment vertical="top" wrapText="1"/>
    </x:xf>
    <x:xf numFmtId="0" fontId="21" fillId="2" borderId="0" xfId="0" applyNumberFormat="1" applyFont="1" applyFill="1" applyBorder="1" applyAlignment="1">
      <x:alignment vertical="center" wrapText="1"/>
    </x:xf>
    <x:xf numFmtId="0" fontId="21" fillId="2" borderId="1" xfId="0" applyNumberFormat="1" applyFont="1" applyFill="1" applyBorder="1" applyAlignment="1">
      <x:alignment vertical="top" wrapText="1"/>
    </x:xf>
    <x:xf numFmtId="0" fontId="21" fillId="2" borderId="1" xfId="0" applyNumberFormat="1" applyFont="1" applyFill="1" applyBorder="1" applyAlignment="1">
      <x:alignment vertical="center" wrapText="1"/>
    </x:xf>
    <x:xf numFmtId="0" fontId="10" fillId="3" borderId="0" xfId="0" applyNumberFormat="1" applyFont="1" applyFill="1" applyBorder="1" applyAlignment="1">
      <x:alignment vertical="top" wrapText="1"/>
    </x:xf>
    <x:xf numFmtId="0" fontId="10" fillId="3" borderId="0" xfId="0" applyNumberFormat="1" applyFont="1" applyFill="1" applyBorder="1" applyAlignment="1">
      <x:alignment vertical="center" wrapText="1"/>
    </x:xf>
    <x:xf numFmtId="0" fontId="10" fillId="3" borderId="1" xfId="0" applyNumberFormat="1" applyFont="1" applyFill="1" applyBorder="1" applyAlignment="1">
      <x:alignment vertical="top" wrapText="1"/>
    </x:xf>
    <x:xf numFmtId="0" fontId="10" fillId="3" borderId="1" xfId="0" applyNumberFormat="1" applyFont="1" applyFill="1" applyBorder="1" applyAlignment="1">
      <x:alignment vertical="center" wrapText="1"/>
    </x:xf>
    <x:xf numFmtId="0" fontId="22" fillId="4" borderId="0" xfId="0" applyNumberFormat="1" applyFont="1" applyFill="1" applyBorder="1" applyAlignment="1">
      <x:alignment vertical="top" wrapText="1"/>
    </x:xf>
    <x:xf numFmtId="0" fontId="22" fillId="4" borderId="0" xfId="0" applyNumberFormat="1" applyFont="1" applyFill="1" applyBorder="1" applyAlignment="1">
      <x:alignment vertical="center" wrapText="1"/>
    </x:xf>
    <x:xf numFmtId="0" fontId="22" fillId="4" borderId="1" xfId="0" applyNumberFormat="1" applyFont="1" applyFill="1" applyBorder="1" applyAlignment="1">
      <x:alignment vertical="top" wrapText="1"/>
    </x:xf>
    <x:xf numFmtId="0" fontId="22" fillId="4" borderId="1" xfId="0" applyNumberFormat="1" applyFont="1" applyFill="1" applyBorder="1" applyAlignment="1">
      <x:alignment vertical="center" wrapText="1"/>
    </x:xf>
    <x:xf numFmtId="0" fontId="23" fillId="0" borderId="0" xfId="0" applyNumberFormat="1" applyFont="1" applyFill="1" applyBorder="1"/>
    <x:xf numFmtId="0" fontId="23" fillId="0" borderId="1" xfId="0" applyNumberFormat="1" applyFont="1" applyFill="1" applyBorder="1"/>
    <x:xf numFmtId="0" fontId="0" fillId="6" borderId="0" xfId="0" applyNumberFormat="1" applyFont="1" applyFill="1" applyBorder="1"/>
    <x:xf numFmtId="0" fontId="9" fillId="6" borderId="0" xfId="0" applyNumberFormat="1" applyFont="1" applyFill="1" applyBorder="1"/>
    <x:xf numFmtId="0" fontId="9" fillId="6" borderId="0" xfId="0" applyNumberFormat="1" applyFont="1" applyFill="1" applyBorder="1" applyAlignment="1">
      <x:alignment wrapText="1"/>
    </x:xf>
    <x:xf numFmtId="0" fontId="0" fillId="6" borderId="1" xfId="0" applyNumberFormat="1" applyFont="1" applyFill="1" applyBorder="1"/>
    <x:xf numFmtId="0" fontId="9" fillId="6" borderId="1" xfId="0" applyNumberFormat="1" applyFont="1" applyFill="1" applyBorder="1"/>
    <x:xf numFmtId="0" fontId="9" fillId="6" borderId="1" xfId="0" applyNumberFormat="1" applyFont="1" applyFill="1" applyBorder="1" applyAlignment="1">
      <x:alignment wrapText="1"/>
    </x:xf>
  </x:cellXfs>
  <x:cellStyles count="1">
    <x:cellStyle name="Normal" xfId="0"/>
  </x:cellStyles>
  <x:dxfs count="5">
    <x:dxf>
      <x:font>
        <x:b/>
        <x:color rgb="FF8B4513"/>
      </x:font>
      <x:fill>
        <x:patternFill patternType="solid">
          <x:bgColor rgb="FFFCEBD9"/>
        </x:patternFill>
      </x:fill>
    </x:dxf>
    <x:dxf>
      <x:font>
        <x:b/>
      </x:font>
      <x:fill>
        <x:patternFill patternType="solid">
          <x:bgColor rgb="FFFCEBD9"/>
        </x:patternFill>
      </x:fill>
    </x:dxf>
    <x:dxf>
      <x:font>
        <x:b/>
      </x:font>
      <x:fill>
        <x:patternFill patternType="solid">
          <x:bgColor rgb="FFFCEBD9"/>
        </x:patternFill>
      </x:fill>
    </x:dxf>
    <x:dxf>
      <x:font>
        <x:b/>
      </x:font>
      <x:fill>
        <x:patternFill patternType="solid">
          <x:bgColor rgb="FFFCEBD9"/>
        </x:patternFill>
      </x:fill>
    </x:dxf>
    <x:dxf>
      <x:font>
        <x:b/>
      </x:font>
      <x:fill>
        <x:patternFill patternType="solid">
          <x:bgColor rgb="FFFCEB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909ef2db72a4230" /><Relationship Type="http://schemas.openxmlformats.org/officeDocument/2006/relationships/theme" Target="/xl/theme/theme1.xml" Id="R7c8262fc1f0b4b06" /><Relationship Type="http://schemas.openxmlformats.org/officeDocument/2006/relationships/sharedStrings" Target="/xl/sharedStrings.xml" Id="R1e99970c132048eb" /><Relationship Type="http://schemas.openxmlformats.org/officeDocument/2006/relationships/worksheet" Target="/xl/worksheets/sheet1.xml" Id="Ra498f12eba0949b1" /><Relationship Type="http://schemas.openxmlformats.org/officeDocument/2006/relationships/worksheet" Target="/xl/worksheets/sheet2.xml" Id="R4f7c11724e504123" /><Relationship Type="http://schemas.openxmlformats.org/officeDocument/2006/relationships/worksheet" Target="/xl/worksheets/sheet3.xml" Id="R09fe0424bcd74563" /><Relationship Type="http://schemas.openxmlformats.org/officeDocument/2006/relationships/worksheet" Target="/xl/worksheets/sheet4.xml" Id="R3fbd43d4dcbf42e8" /><Relationship Type="http://schemas.openxmlformats.org/officeDocument/2006/relationships/worksheet" Target="/xl/worksheets/sheet5.xml" Id="Rc7cbe04e34e3463a" /><Relationship Type="http://schemas.openxmlformats.org/officeDocument/2006/relationships/worksheet" Target="/xl/worksheets/sheet6.xml" Id="R50a38970d28a439b" /><Relationship Type="http://schemas.openxmlformats.org/officeDocument/2006/relationships/worksheet" Target="/xl/worksheets/sheet7.xml" Id="R890f6c98ec4c40f8" /><Relationship Type="http://schemas.openxmlformats.org/officeDocument/2006/relationships/worksheet" Target="/xl/worksheets/sheet8.xml" Id="Rb361d07181e54ce6" /><Relationship Type="http://schemas.openxmlformats.org/officeDocument/2006/relationships/worksheet" Target="/xl/worksheets/sheet9.xml" Id="Rb1be8612d3aa4223" /><Relationship Type="http://schemas.openxmlformats.org/officeDocument/2006/relationships/worksheet" Target="/xl/worksheets/sheet10.xml" Id="R6f97c0fa75574c93" /><Relationship Type="http://schemas.openxmlformats.org/officeDocument/2006/relationships/worksheet" Target="/xl/worksheets/sheet11.xml" Id="R1d90d7cc958541a0" /><Relationship Type="http://schemas.openxmlformats.org/officeDocument/2006/relationships/worksheet" Target="/xl/worksheets/sheet12.xml" Id="Ra26cefa5411b416f" /><Relationship Type="http://schemas.openxmlformats.org/officeDocument/2006/relationships/worksheet" Target="/xl/worksheets/sheet13.xml" Id="Rb773eca777f247e4" /><Relationship Type="http://schemas.openxmlformats.org/officeDocument/2006/relationships/worksheet" Target="/xl/worksheets/sheet14.xml" Id="Rcc856f2a223d48d7" /><Relationship Type="http://schemas.openxmlformats.org/officeDocument/2006/relationships/worksheet" Target="/xl/worksheets/sheet15.xml" Id="Re5be3933f0344f72" /><Relationship Type="http://schemas.openxmlformats.org/officeDocument/2006/relationships/worksheet" Target="/xl/worksheets/sheet16.xml" Id="R1ff85a7987fb472b" /><Relationship Type="http://schemas.openxmlformats.org/officeDocument/2006/relationships/worksheet" Target="/xl/worksheets/sheet17.xml" Id="Rdb90b17fe64745e6" /><Relationship Type="http://schemas.openxmlformats.org/officeDocument/2006/relationships/worksheet" Target="/xl/worksheets/sheet18.xml" Id="R42cd92b5f6724b74" /><Relationship Type="http://schemas.openxmlformats.org/officeDocument/2006/relationships/worksheet" Target="/xl/worksheets/sheet19.xml" Id="Rdcf85c71b8b74282" /><Relationship Type="http://schemas.openxmlformats.org/officeDocument/2006/relationships/worksheet" Target="/xl/worksheets/sheet20.xml" Id="R9efe87888f344846" /><Relationship Type="http://schemas.openxmlformats.org/officeDocument/2006/relationships/worksheet" Target="/xl/worksheets/sheet21.xml" Id="Rad58ffd94ac844e7" /><Relationship Type="http://schemas.openxmlformats.org/officeDocument/2006/relationships/worksheet" Target="/xl/worksheets/sheet22.xml" Id="R35b7c03c616342b9" /><Relationship Type="http://schemas.openxmlformats.org/officeDocument/2006/relationships/worksheet" Target="/xl/worksheets/sheet23.xml" Id="R476caf5c3b3e40ec" /><Relationship Type="http://schemas.openxmlformats.org/officeDocument/2006/relationships/worksheet" Target="/xl/worksheets/sheet24.xml" Id="R17d5bb179a844c90" /><Relationship Type="http://schemas.openxmlformats.org/officeDocument/2006/relationships/worksheet" Target="/xl/worksheets/sheet25.xml" Id="Rbfe793eff50749bf" /><Relationship Type="http://schemas.openxmlformats.org/officeDocument/2006/relationships/worksheet" Target="/xl/worksheets/sheet26.xml" Id="R363b80b709a2462d" /><Relationship Type="http://schemas.openxmlformats.org/officeDocument/2006/relationships/worksheet" Target="/xl/worksheets/sheet27.xml" Id="R0300eb7ed0a74df3" /><Relationship Type="http://schemas.openxmlformats.org/officeDocument/2006/relationships/worksheet" Target="/xl/worksheets/sheet28.xml" Id="R1a042612f76c479f" /><Relationship Type="http://schemas.openxmlformats.org/officeDocument/2006/relationships/worksheet" Target="/xl/worksheets/sheet29.xml" Id="Rdf29d71620de4267" /><Relationship Type="http://schemas.openxmlformats.org/officeDocument/2006/relationships/worksheet" Target="/xl/worksheets/sheet30.xml" Id="Ra40ca8082b6f48ce" /><Relationship Type="http://schemas.openxmlformats.org/officeDocument/2006/relationships/worksheet" Target="/xl/worksheets/sheet31.xml" Id="Rb6b74ff89d4d4501" /><Relationship Type="http://schemas.openxmlformats.org/officeDocument/2006/relationships/worksheet" Target="/xl/worksheets/sheet32.xml" Id="R4d1e345c84834d44" /><Relationship Type="http://schemas.openxmlformats.org/officeDocument/2006/relationships/worksheet" Target="/xl/worksheets/sheet33.xml" Id="Rd0f810024a4f44ea" /><Relationship Type="http://schemas.openxmlformats.org/officeDocument/2006/relationships/worksheet" Target="/xl/worksheets/sheet34.xml" Id="R80c8b83c9df2415c" /><Relationship Type="http://schemas.openxmlformats.org/officeDocument/2006/relationships/worksheet" Target="/xl/worksheets/sheet35.xml" Id="R831587ace0b54dd6" /><Relationship Type="http://schemas.openxmlformats.org/officeDocument/2006/relationships/worksheet" Target="/xl/worksheets/sheet36.xml" Id="Rbf012c0795e54bac" /><Relationship Type="http://schemas.openxmlformats.org/officeDocument/2006/relationships/worksheet" Target="/xl/worksheets/sheet37.xml" Id="Rf3d5524ffac14b8f" /><Relationship Type="http://schemas.openxmlformats.org/officeDocument/2006/relationships/worksheet" Target="/xl/worksheets/sheet38.xml" Id="Rddad5735e1394edf" /><Relationship Type="http://schemas.openxmlformats.org/officeDocument/2006/relationships/worksheet" Target="/xl/worksheets/sheet39.xml" Id="Reb27f871c4eb490e" /><Relationship Type="http://schemas.openxmlformats.org/officeDocument/2006/relationships/worksheet" Target="/xl/worksheets/sheet40.xml" Id="Re6d847edf40a4672" /><Relationship Type="http://schemas.openxmlformats.org/officeDocument/2006/relationships/worksheet" Target="/xl/worksheets/sheet41.xml" Id="R5d7eaa329bd74772" /><Relationship Type="http://schemas.openxmlformats.org/officeDocument/2006/relationships/worksheet" Target="/xl/worksheets/sheet42.xml" Id="R919d467245c14ea3" /><Relationship Type="http://schemas.openxmlformats.org/officeDocument/2006/relationships/worksheet" Target="/xl/worksheets/sheet43.xml" Id="R6df77176de8f4f82" /><Relationship Type="http://schemas.openxmlformats.org/officeDocument/2006/relationships/worksheet" Target="/xl/worksheets/sheet44.xml" Id="R6f664ac1dac54f02" /><Relationship Type="http://schemas.openxmlformats.org/officeDocument/2006/relationships/worksheet" Target="/xl/worksheets/sheet45.xml" Id="Rf15c73a2c72246eb" /><Relationship Type="http://schemas.openxmlformats.org/officeDocument/2006/relationships/worksheet" Target="/xl/worksheets/sheet46.xml" Id="R4cf7c19b4a804a7e" /><Relationship Type="http://schemas.openxmlformats.org/officeDocument/2006/relationships/worksheet" Target="/xl/worksheets/sheet47.xml" Id="R3abe6d9fea8b4e34" /><Relationship Type="http://schemas.openxmlformats.org/officeDocument/2006/relationships/worksheet" Target="/xl/worksheets/sheet48.xml" Id="R2cc540dea5014c7d" /><Relationship Type="http://schemas.openxmlformats.org/officeDocument/2006/relationships/worksheet" Target="/xl/worksheets/sheet49.xml" Id="R4f5f09aa83b0448a" /><Relationship Type="http://schemas.openxmlformats.org/officeDocument/2006/relationships/worksheet" Target="/xl/worksheets/sheet50.xml" Id="R76789eafbd074f20" /><Relationship Type="http://schemas.openxmlformats.org/officeDocument/2006/relationships/worksheet" Target="/xl/worksheets/sheet51.xml" Id="R72b503ded8824ce9" /><Relationship Type="http://schemas.openxmlformats.org/officeDocument/2006/relationships/worksheet" Target="/xl/worksheets/sheet52.xml" Id="R2c8b1ad4f1ea488a" /><Relationship Type="http://schemas.openxmlformats.org/officeDocument/2006/relationships/worksheet" Target="/xl/worksheets/sheet53.xml" Id="R8761517f2d5343f1" /><Relationship Type="http://schemas.openxmlformats.org/officeDocument/2006/relationships/worksheet" Target="/xl/worksheets/sheet54.xml" Id="R0eddc54c3627437b" /><Relationship Type="http://schemas.openxmlformats.org/officeDocument/2006/relationships/worksheet" Target="/xl/worksheets/sheet55.xml" Id="R219b2c6f014143f8" /><Relationship Type="http://schemas.openxmlformats.org/officeDocument/2006/relationships/worksheet" Target="/xl/worksheets/sheet56.xml" Id="Rfa781e847c59404b" /><Relationship Type="http://schemas.openxmlformats.org/officeDocument/2006/relationships/worksheet" Target="/xl/worksheets/sheet57.xml" Id="Re6b07627fb60473a" /><Relationship Type="http://schemas.openxmlformats.org/officeDocument/2006/relationships/worksheet" Target="/xl/worksheets/sheet58.xml" Id="R544e83d357f142b5" /><Relationship Type="http://schemas.openxmlformats.org/officeDocument/2006/relationships/worksheet" Target="/xl/worksheets/sheet59.xml" Id="R7d3ba896e8514687" /><Relationship Type="http://schemas.openxmlformats.org/officeDocument/2006/relationships/worksheet" Target="/xl/worksheets/sheet60.xml" Id="R418b282828004b76" /><Relationship Type="http://schemas.openxmlformats.org/officeDocument/2006/relationships/worksheet" Target="/xl/worksheets/sheet61.xml" Id="R10f54847d5af41ba" /><Relationship Type="http://schemas.openxmlformats.org/officeDocument/2006/relationships/worksheet" Target="/xl/worksheets/sheet62.xml" Id="R591796167bc7413e" /><Relationship Type="http://schemas.openxmlformats.org/officeDocument/2006/relationships/worksheet" Target="/xl/worksheets/sheet63.xml" Id="R29c9e5e9cffb489c" /><Relationship Type="http://schemas.openxmlformats.org/officeDocument/2006/relationships/worksheet" Target="/xl/worksheets/sheet64.xml" Id="R953c74e917914fb2" /><Relationship Type="http://schemas.openxmlformats.org/officeDocument/2006/relationships/worksheet" Target="/xl/worksheets/sheet65.xml" Id="R7dc52f02006247b3" /><Relationship Type="http://schemas.openxmlformats.org/officeDocument/2006/relationships/worksheet" Target="/xl/worksheets/sheet66.xml" Id="R068e5bfcaac94d2b" /><Relationship Type="http://schemas.openxmlformats.org/officeDocument/2006/relationships/worksheet" Target="/xl/worksheets/sheet67.xml" Id="Rfdee1a27c1264f73" /><Relationship Type="http://schemas.openxmlformats.org/officeDocument/2006/relationships/worksheet" Target="/xl/worksheets/sheet68.xml" Id="Re3eff3f3b53d4933" /><Relationship Type="http://schemas.openxmlformats.org/officeDocument/2006/relationships/worksheet" Target="/xl/worksheets/sheet69.xml" Id="R2dc076a0864e4a5c" /><Relationship Type="http://schemas.openxmlformats.org/officeDocument/2006/relationships/worksheet" Target="/xl/worksheets/sheet70.xml" Id="Rc6a1c5f81e834297" /><Relationship Type="http://schemas.openxmlformats.org/officeDocument/2006/relationships/worksheet" Target="/xl/worksheets/sheet71.xml" Id="R87f89eaadf5e4fb0" /><Relationship Type="http://schemas.openxmlformats.org/officeDocument/2006/relationships/worksheet" Target="/xl/worksheets/sheet72.xml" Id="R083d8f7e999d492b" /><Relationship Type="http://schemas.openxmlformats.org/officeDocument/2006/relationships/worksheet" Target="/xl/worksheets/sheet73.xml" Id="Rc808750bbcdb49b8" /><Relationship Type="http://schemas.openxmlformats.org/officeDocument/2006/relationships/worksheet" Target="/xl/worksheets/sheet74.xml" Id="R4941e4a9e7014b16" /><Relationship Type="http://schemas.openxmlformats.org/officeDocument/2006/relationships/worksheet" Target="/xl/worksheets/sheet75.xml" Id="Rb6570e7da5764217" /><Relationship Type="http://schemas.openxmlformats.org/officeDocument/2006/relationships/worksheet" Target="/xl/worksheets/sheet76.xml" Id="Rce4b142c78df45cf" /><Relationship Type="http://schemas.openxmlformats.org/officeDocument/2006/relationships/worksheet" Target="/xl/worksheets/sheet77.xml" Id="R545da80dd1ea4e5c" /><Relationship Type="http://schemas.openxmlformats.org/officeDocument/2006/relationships/worksheet" Target="/xl/worksheets/sheet78.xml" Id="R662886bb572641db" /><Relationship Type="http://schemas.openxmlformats.org/officeDocument/2006/relationships/worksheet" Target="/xl/worksheets/sheet79.xml" Id="R6170807c22814115" /><Relationship Type="http://schemas.openxmlformats.org/officeDocument/2006/relationships/worksheet" Target="/xl/worksheets/sheet80.xml" Id="Ra62281c158304227" /><Relationship Type="http://schemas.openxmlformats.org/officeDocument/2006/relationships/worksheet" Target="/xl/worksheets/sheet81.xml" Id="Rb28024bbc17944cd" /><Relationship Type="http://schemas.openxmlformats.org/officeDocument/2006/relationships/worksheet" Target="/xl/worksheets/sheet82.xml" Id="R614f362821e74a21" /><Relationship Type="http://schemas.openxmlformats.org/officeDocument/2006/relationships/worksheet" Target="/xl/worksheets/sheet83.xml" Id="R09d694f92b574556" /><Relationship Type="http://schemas.openxmlformats.org/officeDocument/2006/relationships/worksheet" Target="/xl/worksheets/sheet84.xml" Id="R32074f451ec745c5" /><Relationship Type="http://schemas.openxmlformats.org/officeDocument/2006/relationships/worksheet" Target="/xl/worksheets/sheet85.xml" Id="R1af14ed056934369" /><Relationship Type="http://schemas.openxmlformats.org/officeDocument/2006/relationships/worksheet" Target="/xl/worksheets/sheet86.xml" Id="R4ccf616737c742fb" /><Relationship Type="http://schemas.openxmlformats.org/officeDocument/2006/relationships/worksheet" Target="/xl/worksheets/sheet87.xml" Id="R3e8587a6e64943df" /><Relationship Type="http://schemas.openxmlformats.org/officeDocument/2006/relationships/worksheet" Target="/xl/worksheets/sheet88.xml" Id="Rc26db740dab24b7a" /><Relationship Type="http://schemas.openxmlformats.org/officeDocument/2006/relationships/worksheet" Target="/xl/worksheets/sheet89.xml" Id="Rf0b68aa70ab84c38" /><Relationship Type="http://schemas.openxmlformats.org/officeDocument/2006/relationships/worksheet" Target="/xl/worksheets/sheet90.xml" Id="Rd458d3a89bab43cf" /><Relationship Type="http://schemas.openxmlformats.org/officeDocument/2006/relationships/worksheet" Target="/xl/worksheets/sheet91.xml" Id="Rd9f21fa271a84d3b" /><Relationship Type="http://schemas.openxmlformats.org/officeDocument/2006/relationships/worksheet" Target="/xl/worksheets/sheet92.xml" Id="Rd96dc84e81a54705" /><Relationship Type="http://schemas.openxmlformats.org/officeDocument/2006/relationships/worksheet" Target="/xl/worksheets/sheet93.xml" Id="R94263360fbf54965" /><Relationship Type="http://schemas.openxmlformats.org/officeDocument/2006/relationships/worksheet" Target="/xl/worksheets/sheet94.xml" Id="Rd9ee4aa20ef141e2" /></Relationships>
</file>

<file path=xl/drawings/_rels/drawing1.xml.rels>&#65279;<?xml version="1.0" encoding="utf-8"?><Relationships xmlns="http://schemas.openxmlformats.org/package/2006/relationships"><Relationship Type="http://schemas.openxmlformats.org/officeDocument/2006/relationships/chart" Target="/xl/drawings/charts/chart1.xml" Id="R54ff5a612298459e" /></Relationships>
</file>

<file path=xl/drawings/_rels/drawing2.xml.rels>&#65279;<?xml version="1.0" encoding="utf-8"?><Relationships xmlns="http://schemas.openxmlformats.org/package/2006/relationships"><Relationship Type="http://schemas.openxmlformats.org/officeDocument/2006/relationships/chart" Target="/xl/drawings/charts/chart2.xml" Id="Rd868c6179fac4ecc" /></Relationships>
</file>

<file path=xl/drawings/_rels/drawing3.xml.rels>&#65279;<?xml version="1.0" encoding="utf-8"?><Relationships xmlns="http://schemas.openxmlformats.org/package/2006/relationships"><Relationship Type="http://schemas.openxmlformats.org/officeDocument/2006/relationships/chart" Target="/xl/drawings/charts/chart3.xml" Id="Rd1b25e4f6c4d4604" /></Relationships>
</file>

<file path=xl/drawings/_rels/drawing4.xml.rels>&#65279;<?xml version="1.0" encoding="utf-8"?><Relationships xmlns="http://schemas.openxmlformats.org/package/2006/relationships"><Relationship Type="http://schemas.openxmlformats.org/officeDocument/2006/relationships/chart" Target="/xl/drawings/charts/chart4.xml" Id="Re11683bae2be49cb" /></Relationships>
</file>

<file path=xl/drawings/_rels/drawing5.xml.rels>&#65279;<?xml version="1.0" encoding="utf-8"?><Relationships xmlns="http://schemas.openxmlformats.org/package/2006/relationships"><Relationship Type="http://schemas.openxmlformats.org/officeDocument/2006/relationships/chart" Target="/xl/drawings/charts/chart5.xml" Id="R55ecfd58b92a41cc" /><Relationship Type="http://schemas.openxmlformats.org/officeDocument/2006/relationships/chart" Target="/xl/drawings/charts/chart6.xml" Id="R9a937621dd7c4c1c" /></Relationships>
</file>

<file path=xl/drawings/_rels/drawing6.xml.rels>&#65279;<?xml version="1.0" encoding="utf-8"?><Relationships xmlns="http://schemas.openxmlformats.org/package/2006/relationships"><Relationship Type="http://schemas.openxmlformats.org/officeDocument/2006/relationships/chart" Target="/xl/drawings/charts/chart7.xml" Id="Rf8dc4745e5434f64" /></Relationships>
</file>

<file path=xl/drawings/_rels/drawing7.xml.rels>&#65279;<?xml version="1.0" encoding="utf-8"?><Relationships xmlns="http://schemas.openxmlformats.org/package/2006/relationships"><Relationship Type="http://schemas.openxmlformats.org/officeDocument/2006/relationships/chart" Target="/xl/drawings/charts/chart8.xml" Id="R9dc165ea68d54d9b"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Observed modes by dimension - recorded episodes</a:t>
            </a:r>
          </a:p>
        </c:rich>
      </c:tx>
      <c:overlay val="0"/>
    </c:title>
    <c:plotArea>
      <c:barChart>
        <c:barDir val="bar"/>
        <c:grouping val="stacked"/>
        <c:varyColors val="0"/>
        <c:ser>
          <c:idx val="0"/>
          <c:order val="0"/>
          <c:tx>
            <c:v>Hierarchical</c:v>
          </c:tx>
          <c:spPr>
            <a:solidFill xmlns:a="http://schemas.openxmlformats.org/drawingml/2006/main">
              <a:srgbClr val="06131B"/>
            </a:solidFill>
            <a:ln xmlns:a="http://schemas.openxmlformats.org/drawingml/2006/main" w="4763">
              <a:solidFill>
                <a:srgbClr val="06131B"/>
              </a:solidFill>
            </a:ln>
          </c:spPr>
          <c:cat>
            <c:strRef>
              <c:f>'D04 Mode Audit'!$A$75:$A$80</c:f>
              <c:strCache>
                <c:ptCount val="0"/>
              </c:strCache>
            </c:strRef>
          </c:cat>
          <c:val>
            <c:numRef>
              <c:f>'D04 Mode Audit'!$B$75:$B$80</c:f>
              <c:numCache>
                <c:formatCode>General</c:formatCode>
                <c:ptCount val="0"/>
              </c:numCache>
            </c:numRef>
          </c:val>
        </c:ser>
        <c:ser>
          <c:idx val="1"/>
          <c:order val="1"/>
          <c:tx>
            <c:v>Co-operative</c:v>
          </c:tx>
          <c:spPr>
            <a:solidFill xmlns:a="http://schemas.openxmlformats.org/drawingml/2006/main">
              <a:srgbClr val="159A91"/>
            </a:solidFill>
            <a:ln xmlns:a="http://schemas.openxmlformats.org/drawingml/2006/main" w="4763">
              <a:solidFill>
                <a:srgbClr val="159A91"/>
              </a:solidFill>
            </a:ln>
          </c:spPr>
          <c:cat>
            <c:strRef>
              <c:f>'D04 Mode Audit'!$A$75:$A$80</c:f>
              <c:strCache>
                <c:ptCount val="0"/>
              </c:strCache>
            </c:strRef>
          </c:cat>
          <c:val>
            <c:numRef>
              <c:f>'D04 Mode Audit'!$C$75:$C$80</c:f>
              <c:numCache>
                <c:formatCode>General</c:formatCode>
                <c:ptCount val="0"/>
              </c:numCache>
            </c:numRef>
          </c:val>
        </c:ser>
        <c:ser>
          <c:idx val="2"/>
          <c:order val="2"/>
          <c:tx>
            <c:v>Autonomous</c:v>
          </c:tx>
          <c:spPr>
            <a:solidFill xmlns:a="http://schemas.openxmlformats.org/drawingml/2006/main">
              <a:srgbClr val="2EC4B6"/>
            </a:solidFill>
            <a:ln xmlns:a="http://schemas.openxmlformats.org/drawingml/2006/main" w="4763">
              <a:solidFill>
                <a:srgbClr val="2EC4B6"/>
              </a:solidFill>
            </a:ln>
          </c:spPr>
          <c:cat>
            <c:strRef>
              <c:f>'D04 Mode Audit'!$A$75:$A$80</c:f>
              <c:strCache>
                <c:ptCount val="0"/>
              </c:strCache>
            </c:strRef>
          </c:cat>
          <c:val>
            <c:numRef>
              <c:f>'D04 Mode Audit'!$D$75:$D$80</c:f>
              <c:numCache>
                <c:formatCode>General</c:formatCode>
                <c:ptCount val="0"/>
              </c:numCache>
            </c:numRef>
          </c:val>
        </c:ser>
        <c:overlap val="100"/>
        <c:axId val="48650112"/>
        <c:axId val="48672768"/>
      </c:barChart>
      <c:catAx>
        <c:axId val="48650112"/>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plotArea>
      <c:barChart>
        <c:barDir val="bar"/>
        <c:varyColors val="0"/>
        <c:ser>
          <c:idx val="0"/>
          <c:order val="0"/>
          <c:tx>
            <c:v>Favourable proportion</c:v>
          </c:tx>
          <c:spPr>
            <a:solidFill xmlns:a="http://schemas.openxmlformats.org/drawingml/2006/main">
              <a:srgbClr val="06131B"/>
            </a:solidFill>
            <a:ln xmlns:a="http://schemas.openxmlformats.org/drawingml/2006/main" w="4763">
              <a:solidFill>
                <a:srgbClr val="06131B"/>
              </a:solidFill>
            </a:ln>
          </c:spPr>
          <c:cat>
            <c:strRef>
              <c:f>'D08 Evaluation'!$A$11:$A$22</c:f>
              <c:strCache>
                <c:ptCount val="0"/>
              </c:strCache>
            </c:strRef>
          </c:cat>
          <c:val>
            <c:numRef>
              <c:f>'D08 Evaluation'!$H$11:$H$22</c:f>
              <c:numCache>
                <c:formatCode>0%</c:formatCode>
                <c:ptCount val="0"/>
              </c:numCache>
            </c:numRef>
          </c:val>
        </c:ser>
        <c:axId val="48650112"/>
        <c:axId val="48672768"/>
      </c:barChart>
      <c:catAx>
        <c:axId val="48650112"/>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b"/>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plotArea>
      <c:barChart>
        <c:barDir val="bar"/>
        <c:grouping val="stacked"/>
        <c:varyColors val="0"/>
        <c:ser>
          <c:idx val="0"/>
          <c:order val="0"/>
          <c:tx>
            <c:v>Rarely/never</c:v>
          </c:tx>
          <c:spPr>
            <a:solidFill xmlns:a="http://schemas.openxmlformats.org/drawingml/2006/main">
              <a:srgbClr val="06131B"/>
            </a:solidFill>
            <a:ln xmlns:a="http://schemas.openxmlformats.org/drawingml/2006/main" w="4763">
              <a:solidFill>
                <a:srgbClr val="06131B"/>
              </a:solidFill>
            </a:ln>
          </c:spPr>
          <c:cat>
            <c:strRef>
              <c:f>'D02 Profile'!$A$11:$A$16</c:f>
              <c:strCache>
                <c:ptCount val="0"/>
              </c:strCache>
            </c:strRef>
          </c:cat>
          <c:val>
            <c:numRef>
              <c:f>'D02 Profile'!$G$11:$G$16</c:f>
              <c:numCache>
                <c:formatCode>General</c:formatCode>
                <c:ptCount val="0"/>
              </c:numCache>
            </c:numRef>
          </c:val>
        </c:ser>
        <c:ser>
          <c:idx val="1"/>
          <c:order val="1"/>
          <c:tx>
            <c:v>Sometimes</c:v>
          </c:tx>
          <c:spPr>
            <a:solidFill xmlns:a="http://schemas.openxmlformats.org/drawingml/2006/main">
              <a:srgbClr val="159A91"/>
            </a:solidFill>
            <a:ln xmlns:a="http://schemas.openxmlformats.org/drawingml/2006/main" w="4763">
              <a:solidFill>
                <a:srgbClr val="159A91"/>
              </a:solidFill>
            </a:ln>
          </c:spPr>
          <c:cat>
            <c:strRef>
              <c:f>'D02 Profile'!$A$11:$A$16</c:f>
              <c:strCache>
                <c:ptCount val="0"/>
              </c:strCache>
            </c:strRef>
          </c:cat>
          <c:val>
            <c:numRef>
              <c:f>'D02 Profile'!$H$11:$H$16</c:f>
              <c:numCache>
                <c:formatCode>General</c:formatCode>
                <c:ptCount val="0"/>
              </c:numCache>
            </c:numRef>
          </c:val>
        </c:ser>
        <c:ser>
          <c:idx val="2"/>
          <c:order val="2"/>
          <c:tx>
            <c:v>Often</c:v>
          </c:tx>
          <c:spPr>
            <a:solidFill xmlns:a="http://schemas.openxmlformats.org/drawingml/2006/main">
              <a:srgbClr val="2EC4B6"/>
            </a:solidFill>
            <a:ln xmlns:a="http://schemas.openxmlformats.org/drawingml/2006/main" w="4763">
              <a:solidFill>
                <a:srgbClr val="2EC4B6"/>
              </a:solidFill>
            </a:ln>
          </c:spPr>
          <c:cat>
            <c:strRef>
              <c:f>'D02 Profile'!$A$11:$A$16</c:f>
              <c:strCache>
                <c:ptCount val="0"/>
              </c:strCache>
            </c:strRef>
          </c:cat>
          <c:val>
            <c:numRef>
              <c:f>'D02 Profile'!$I$11:$I$16</c:f>
              <c:numCache>
                <c:formatCode>General</c:formatCode>
                <c:ptCount val="0"/>
              </c:numCache>
            </c:numRef>
          </c:val>
        </c:ser>
        <c:ser>
          <c:idx val="3"/>
          <c:order val="3"/>
          <c:tx>
            <c:v>Mostly/always</c:v>
          </c:tx>
          <c:spPr>
            <a:solidFill xmlns:a="http://schemas.openxmlformats.org/drawingml/2006/main">
              <a:srgbClr val="D4DEE3"/>
            </a:solidFill>
            <a:ln xmlns:a="http://schemas.openxmlformats.org/drawingml/2006/main" w="4763">
              <a:solidFill>
                <a:srgbClr val="D4DEE3"/>
              </a:solidFill>
            </a:ln>
          </c:spPr>
          <c:cat>
            <c:strRef>
              <c:f>'D02 Profile'!$A$11:$A$16</c:f>
              <c:strCache>
                <c:ptCount val="0"/>
              </c:strCache>
            </c:strRef>
          </c:cat>
          <c:val>
            <c:numRef>
              <c:f>'D02 Profile'!$J$11:$J$16</c:f>
              <c:numCache>
                <c:formatCode>General</c:formatCode>
                <c:ptCount val="0"/>
              </c:numCache>
            </c:numRef>
          </c:val>
        </c:ser>
        <c:overlap val="100"/>
        <c:axId val="48650112"/>
        <c:axId val="48672768"/>
      </c:barChart>
      <c:catAx>
        <c:axId val="48650112"/>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chart>
    <c:plotArea>
      <c:barChart>
        <c:barDir val="bar"/>
        <c:grouping val="clustered"/>
        <c:varyColors val="0"/>
        <c:ser>
          <c:idx val="0"/>
          <c:order val="0"/>
          <c:tx>
            <c:v>Self</c:v>
          </c:tx>
          <c:spPr>
            <a:solidFill xmlns:a="http://schemas.openxmlformats.org/drawingml/2006/main">
              <a:srgbClr val="06131B"/>
            </a:solidFill>
            <a:ln xmlns:a="http://schemas.openxmlformats.org/drawingml/2006/main" w="4763">
              <a:solidFill>
                <a:srgbClr val="06131B"/>
              </a:solidFill>
            </a:ln>
          </c:spPr>
          <c:cat>
            <c:strRef>
              <c:f>'D05 Profile'!$A$11:$A$16</c:f>
              <c:strCache>
                <c:ptCount val="0"/>
              </c:strCache>
            </c:strRef>
          </c:cat>
          <c:val>
            <c:numRef>
              <c:f>'D05 Profile'!$D$11:$D$16</c:f>
              <c:numCache>
                <c:formatCode>General</c:formatCode>
                <c:ptCount val="0"/>
              </c:numCache>
            </c:numRef>
          </c:val>
        </c:ser>
        <c:ser>
          <c:idx val="1"/>
          <c:order val="1"/>
          <c:tx>
            <c:v>Observer</c:v>
          </c:tx>
          <c:spPr>
            <a:solidFill xmlns:a="http://schemas.openxmlformats.org/drawingml/2006/main">
              <a:srgbClr val="159A91"/>
            </a:solidFill>
            <a:ln xmlns:a="http://schemas.openxmlformats.org/drawingml/2006/main" w="4763">
              <a:solidFill>
                <a:srgbClr val="159A91"/>
              </a:solidFill>
            </a:ln>
          </c:spPr>
          <c:cat>
            <c:strRef>
              <c:f>'D05 Profile'!$A$11:$A$16</c:f>
              <c:strCache>
                <c:ptCount val="0"/>
              </c:strCache>
            </c:strRef>
          </c:cat>
          <c:val>
            <c:numRef>
              <c:f>'D05 Profile'!$G$11:$G$16</c:f>
              <c:numCache>
                <c:formatCode>General</c:formatCode>
                <c:ptCount val="0"/>
              </c:numCache>
            </c:numRef>
          </c:val>
        </c:ser>
        <c:axId val="48650112"/>
        <c:axId val="48672768"/>
      </c:barChart>
      <c:catAx>
        <c:axId val="48650112"/>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5.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Action status</a:t>
            </a:r>
          </a:p>
        </c:rich>
      </c:tx>
      <c:overlay val="0"/>
    </c:title>
    <c:plotArea>
      <c:barChart>
        <c:barDir val="col"/>
        <c:varyColors val="0"/>
        <c:ser>
          <c:idx val="0"/>
          <c:order val="0"/>
          <c:tx>
            <c:v>Count</c:v>
          </c:tx>
          <c:spPr>
            <a:solidFill xmlns:a="http://schemas.openxmlformats.org/drawingml/2006/main">
              <a:srgbClr val="06131B"/>
            </a:solidFill>
            <a:ln xmlns:a="http://schemas.openxmlformats.org/drawingml/2006/main" w="4763">
              <a:solidFill>
                <a:srgbClr val="06131B"/>
              </a:solidFill>
            </a:ln>
          </c:spPr>
          <c:cat>
            <c:strRef>
              <c:f>'03 Dashboard'!$A$37:$A$40</c:f>
              <c:strCache>
                <c:ptCount val="0"/>
              </c:strCache>
            </c:strRef>
          </c:cat>
          <c:val>
            <c:numRef>
              <c:f>'03 Dashboard'!$B$37:$B$40</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6.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Observed modes - no ideal distribution</a:t>
            </a:r>
          </a:p>
        </c:rich>
      </c:tx>
      <c:overlay val="0"/>
    </c:title>
    <c:plotArea>
      <c:barChart>
        <c:barDir val="col"/>
        <c:varyColors val="0"/>
        <c:ser>
          <c:idx val="0"/>
          <c:order val="0"/>
          <c:tx>
            <c:v>Recorded episodes</c:v>
          </c:tx>
          <c:spPr>
            <a:solidFill xmlns:a="http://schemas.openxmlformats.org/drawingml/2006/main">
              <a:srgbClr val="06131B"/>
            </a:solidFill>
            <a:ln xmlns:a="http://schemas.openxmlformats.org/drawingml/2006/main" w="4763">
              <a:solidFill>
                <a:srgbClr val="06131B"/>
              </a:solidFill>
            </a:ln>
          </c:spPr>
          <c:cat>
            <c:strRef>
              <c:f>'03 Dashboard'!$A$44:$A$46</c:f>
              <c:strCache>
                <c:ptCount val="0"/>
              </c:strCache>
            </c:strRef>
          </c:cat>
          <c:val>
            <c:numRef>
              <c:f>'03 Dashboard'!$B$44:$B$46</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7.xml><?xml version="1.0" encoding="utf-8"?>
<c:chartSpace xmlns:c="http://schemas.openxmlformats.org/drawingml/2006/chart">
  <c:lang val="en-US"/>
  <c:roundedCorners val="0"/>
  <c:chart>
    <c:plotArea>
      <c:barChart>
        <c:barDir val="bar"/>
        <c:grouping val="clustered"/>
        <c:varyColors val="0"/>
        <c:ser>
          <c:idx val="0"/>
          <c:order val="0"/>
          <c:tx>
            <c:v>Self</c:v>
          </c:tx>
          <c:spPr>
            <a:solidFill xmlns:a="http://schemas.openxmlformats.org/drawingml/2006/main">
              <a:srgbClr val="06131B"/>
            </a:solidFill>
            <a:ln xmlns:a="http://schemas.openxmlformats.org/drawingml/2006/main" w="4763">
              <a:solidFill>
                <a:srgbClr val="06131B"/>
              </a:solidFill>
            </a:ln>
          </c:spPr>
          <c:cat>
            <c:strRef>
              <c:f>'EX Quality Profile'!$A$50:$A$55</c:f>
              <c:strCache>
                <c:ptCount val="0"/>
              </c:strCache>
            </c:strRef>
          </c:cat>
          <c:val>
            <c:numRef>
              <c:f>'EX Quality Profile'!$C$50:$C$55</c:f>
              <c:numCache>
                <c:formatCode>General</c:formatCode>
                <c:ptCount val="0"/>
              </c:numCache>
            </c:numRef>
          </c:val>
        </c:ser>
        <c:ser>
          <c:idx val="1"/>
          <c:order val="1"/>
          <c:tx>
            <c:v>Observer</c:v>
          </c:tx>
          <c:spPr>
            <a:solidFill xmlns:a="http://schemas.openxmlformats.org/drawingml/2006/main">
              <a:srgbClr val="159A91"/>
            </a:solidFill>
            <a:ln xmlns:a="http://schemas.openxmlformats.org/drawingml/2006/main" w="4763">
              <a:solidFill>
                <a:srgbClr val="159A91"/>
              </a:solidFill>
            </a:ln>
          </c:spPr>
          <c:cat>
            <c:strRef>
              <c:f>'EX Quality Profile'!$A$50:$A$55</c:f>
              <c:strCache>
                <c:ptCount val="0"/>
              </c:strCache>
            </c:strRef>
          </c:cat>
          <c:val>
            <c:numRef>
              <c:f>'EX Quality Profile'!$E$50:$E$55</c:f>
              <c:numCache>
                <c:formatCode>General</c:formatCode>
                <c:ptCount val="0"/>
              </c:numCache>
            </c:numRef>
          </c:val>
        </c:ser>
        <c:axId val="48650112"/>
        <c:axId val="48672768"/>
      </c:barChart>
      <c:catAx>
        <c:axId val="48650112"/>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8.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Fictional agenda time allocation</a:t>
            </a:r>
          </a:p>
        </c:rich>
      </c:tx>
      <c:overlay val="0"/>
    </c:title>
    <c:plotArea>
      <c:barChart>
        <c:barDir val="bar"/>
        <c:varyColors val="0"/>
        <c:ser>
          <c:idx val="0"/>
          <c:order val="0"/>
          <c:tx>
            <c:v>Minutes</c:v>
          </c:tx>
          <c:spPr>
            <a:solidFill xmlns:a="http://schemas.openxmlformats.org/drawingml/2006/main">
              <a:srgbClr val="06131B"/>
            </a:solidFill>
            <a:ln xmlns:a="http://schemas.openxmlformats.org/drawingml/2006/main" w="4763">
              <a:solidFill>
                <a:srgbClr val="06131B"/>
              </a:solidFill>
            </a:ln>
          </c:spPr>
          <c:cat>
            <c:strRef>
              <c:f>'EX Decision Agenda'!$A$11:$A$16</c:f>
              <c:strCache>
                <c:ptCount val="0"/>
              </c:strCache>
            </c:strRef>
          </c:cat>
          <c:val>
            <c:numRef>
              <c:f>'EX Decision Agenda'!$B$11:$B$16</c:f>
              <c:numCache>
                <c:formatCode>General</c:formatCode>
                <c:ptCount val="0"/>
              </c:numCache>
            </c:numRef>
          </c:val>
        </c:ser>
        <c:axId val="48650112"/>
        <c:axId val="48672768"/>
      </c:barChart>
      <c:catAx>
        <c:axId val="48650112"/>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83</xdr:row>
      <xdr:rowOff>0</xdr:rowOff>
    </xdr:from>
    <xdr:to>
      <xdr:col>12</xdr:col>
      <xdr:colOff>0</xdr:colOff>
      <xdr:row>102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4ff5a612298459e"/>
        </a:graphicData>
      </a:graphic>
    </xdr:graphicFrame>
    <xdr:clientData/>
  </xdr:twoCellAnchor>
</xdr:wsDr>
</file>

<file path=xl/drawings/drawing2.xml><?xml version="1.0" encoding="utf-8"?>
<xdr:wsDr xmlns:xdr="http://schemas.openxmlformats.org/drawingml/2006/spreadsheetDrawing">
  <xdr:twoCellAnchor>
    <xdr:from>
      <xdr:col>0</xdr:col>
      <xdr:colOff>0</xdr:colOff>
      <xdr:row>24</xdr:row>
      <xdr:rowOff>0</xdr:rowOff>
    </xdr:from>
    <xdr:to>
      <xdr:col>12</xdr:col>
      <xdr:colOff>0</xdr:colOff>
      <xdr:row>43</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d868c6179fac4ecc"/>
        </a:graphicData>
      </a:graphic>
    </xdr:graphicFrame>
    <xdr:clientData/>
  </xdr:twoCellAnchor>
</xdr:wsDr>
</file>

<file path=xl/drawings/drawing3.xml><?xml version="1.0" encoding="utf-8"?>
<xdr:wsDr xmlns:xdr="http://schemas.openxmlformats.org/drawingml/2006/spreadsheetDrawing">
  <xdr:twoCellAnchor>
    <xdr:from>
      <xdr:col>0</xdr:col>
      <xdr:colOff>0</xdr:colOff>
      <xdr:row>19</xdr:row>
      <xdr:rowOff>0</xdr:rowOff>
    </xdr:from>
    <xdr:to>
      <xdr:col>12</xdr:col>
      <xdr:colOff>0</xdr:colOff>
      <xdr:row>36</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d1b25e4f6c4d4604"/>
        </a:graphicData>
      </a:graphic>
    </xdr:graphicFrame>
    <xdr:clientData/>
  </xdr:twoCellAnchor>
</xdr:wsDr>
</file>

<file path=xl/drawings/drawing4.xml><?xml version="1.0" encoding="utf-8"?>
<xdr:wsDr xmlns:xdr="http://schemas.openxmlformats.org/drawingml/2006/spreadsheetDrawing">
  <xdr:twoCellAnchor>
    <xdr:from>
      <xdr:col>0</xdr:col>
      <xdr:colOff>0</xdr:colOff>
      <xdr:row>19</xdr:row>
      <xdr:rowOff>0</xdr:rowOff>
    </xdr:from>
    <xdr:to>
      <xdr:col>12</xdr:col>
      <xdr:colOff>0</xdr:colOff>
      <xdr:row>37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11683bae2be49cb"/>
        </a:graphicData>
      </a:graphic>
    </xdr:graphicFrame>
    <xdr:clientData/>
  </xdr:twoCellAnchor>
</xdr:wsDr>
</file>

<file path=xl/drawings/drawing5.xml><?xml version="1.0" encoding="utf-8"?>
<xdr:wsDr xmlns:xdr="http://schemas.openxmlformats.org/drawingml/2006/spreadsheetDrawing">
  <xdr:twoCellAnchor>
    <xdr:from>
      <xdr:col>3</xdr:col>
      <xdr:colOff>0</xdr:colOff>
      <xdr:row>35</xdr:row>
      <xdr:rowOff>0</xdr:rowOff>
    </xdr:from>
    <xdr:to>
      <xdr:col>12</xdr:col>
      <xdr:colOff>0</xdr:colOff>
      <xdr:row>49</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55ecfd58b92a41cc"/>
        </a:graphicData>
      </a:graphic>
    </xdr:graphicFrame>
    <xdr:clientData/>
  </xdr:twoCellAnchor>
  <xdr:twoCellAnchor>
    <xdr:from>
      <xdr:col>3</xdr:col>
      <xdr:colOff>0</xdr:colOff>
      <xdr:row>50</xdr:row>
      <xdr:rowOff>0</xdr:rowOff>
    </xdr:from>
    <xdr:to>
      <xdr:col>12</xdr:col>
      <xdr:colOff>0</xdr:colOff>
      <xdr:row>64</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a937621dd7c4c1c"/>
        </a:graphicData>
      </a:graphic>
    </xdr:graphicFrame>
    <xdr:clientData/>
  </xdr:twoCellAnchor>
</xdr:wsDr>
</file>

<file path=xl/drawings/drawing6.xml><?xml version="1.0" encoding="utf-8"?>
<xdr:wsDr xmlns:xdr="http://schemas.openxmlformats.org/drawingml/2006/spreadsheetDrawing">
  <xdr:twoCellAnchor>
    <xdr:from>
      <xdr:col>7</xdr:col>
      <xdr:colOff>0</xdr:colOff>
      <xdr:row>9</xdr:row>
      <xdr:rowOff>0</xdr:rowOff>
    </xdr:from>
    <xdr:to>
      <xdr:col>16</xdr:col>
      <xdr:colOff>0</xdr:colOff>
      <xdr:row>30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8dc4745e5434f64"/>
        </a:graphicData>
      </a:graphic>
    </xdr:graphicFrame>
    <xdr:clientData/>
  </xdr:twoCellAnchor>
</xdr:wsDr>
</file>

<file path=xl/drawings/drawing7.xml><?xml version="1.0" encoding="utf-8"?>
<xdr:wsDr xmlns:xdr="http://schemas.openxmlformats.org/drawingml/2006/spreadsheetDrawing">
  <xdr:twoCellAnchor>
    <xdr:from>
      <xdr:col>0</xdr:col>
      <xdr:colOff>0</xdr:colOff>
      <xdr:row>23</xdr:row>
      <xdr:rowOff>0</xdr:rowOff>
    </xdr:from>
    <xdr:to>
      <xdr:col>12</xdr:col>
      <xdr:colOff>0</xdr:colOff>
      <xdr:row>42</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dc165ea68d54d9b"/>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9.xml.rels>&#65279;<?xml version="1.0" encoding="utf-8"?><Relationships xmlns="http://schemas.openxmlformats.org/package/2006/relationships"><Relationship Type="http://schemas.openxmlformats.org/officeDocument/2006/relationships/drawing" Target="/xl/drawings/drawing1.xml" Id="R3cccd4fe85754c9b" /></Relationships>
</file>

<file path=xl/worksheets/_rels/sheet11.xml.rels>&#65279;<?xml version="1.0" encoding="utf-8"?><Relationships xmlns="http://schemas.openxmlformats.org/package/2006/relationships"><Relationship Type="http://schemas.openxmlformats.org/officeDocument/2006/relationships/drawing" Target="/xl/drawings/drawing2.xml" Id="R67d9274f27744eb2" /></Relationships>
</file>

<file path=xl/worksheets/_rels/sheet87.xml.rels>&#65279;<?xml version="1.0" encoding="utf-8"?><Relationships xmlns="http://schemas.openxmlformats.org/package/2006/relationships"><Relationship Type="http://schemas.openxmlformats.org/officeDocument/2006/relationships/drawing" Target="/xl/drawings/drawing3.xml" Id="R94251717122344e1" /></Relationships>
</file>

<file path=xl/worksheets/_rels/sheet90.xml.rels>&#65279;<?xml version="1.0" encoding="utf-8"?><Relationships xmlns="http://schemas.openxmlformats.org/package/2006/relationships"><Relationship Type="http://schemas.openxmlformats.org/officeDocument/2006/relationships/drawing" Target="/xl/drawings/drawing4.xml" Id="R0b3aba7f73294047" /></Relationships>
</file>

<file path=xl/worksheets/_rels/sheet92.xml.rels>&#65279;<?xml version="1.0" encoding="utf-8"?><Relationships xmlns="http://schemas.openxmlformats.org/package/2006/relationships"><Relationship Type="http://schemas.openxmlformats.org/officeDocument/2006/relationships/drawing" Target="/xl/drawings/drawing5.xml" Id="R9c8dabd6f44b4a9c" /></Relationships>
</file>

<file path=xl/worksheets/_rels/sheet93.xml.rels>&#65279;<?xml version="1.0" encoding="utf-8"?><Relationships xmlns="http://schemas.openxmlformats.org/package/2006/relationships"><Relationship Type="http://schemas.openxmlformats.org/officeDocument/2006/relationships/drawing" Target="/xl/drawings/drawing6.xml" Id="R06fcd3870791490d" /></Relationships>
</file>

<file path=xl/worksheets/_rels/sheet94.xml.rels>&#65279;<?xml version="1.0" encoding="utf-8"?><Relationships xmlns="http://schemas.openxmlformats.org/package/2006/relationships"><Relationship Type="http://schemas.openxmlformats.org/officeDocument/2006/relationships/drawing" Target="/xl/drawings/drawing7.xml" Id="R4688faa802054e5e" /></Relationships>
</file>

<file path=xl/worksheets/sheet1.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HR DELIVERY | FACILITATION WORKING TOOLKIT</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One companion workbook. 80 tools, a six-dimension framework, three facilitation modes and separate developmental reviews.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12"/>
      <x:c r="B8" s="12"/>
      <x:c r="C8" s="12"/>
      <x:c r="D8" s="12"/>
      <x:c r="E8" s="12"/>
      <x:c r="F8" s="12"/>
      <x:c r="G8" s="12"/>
      <x:c r="H8" s="12"/>
      <x:c r="I8" s="12"/>
      <x:c r="J8" s="12"/>
      <x:c r="K8" s="12"/>
      <x:c r="L8" s="12"/>
      <x:c r="M8" s="12"/>
      <x:c r="N8" s="12"/>
    </x:row>
    <x:row r="9" ht="22" customHeight="1">
      <x:c r="A9" s="12"/>
      <x:c r="B9" s="12"/>
      <x:c r="C9" s="12"/>
      <x:c r="D9" s="12"/>
      <x:c r="E9" s="12"/>
      <x:c r="F9" s="12"/>
      <x:c r="G9" s="12"/>
      <x:c r="H9" s="12"/>
      <x:c r="I9" s="12"/>
      <x:c r="J9" s="12"/>
      <x:c r="K9" s="12"/>
      <x:c r="L9" s="12"/>
      <x:c r="M9" s="12"/>
      <x:c r="N9" s="12"/>
    </x:row>
    <x:row r="10" ht="22" customHeight="1">
      <x:c r="A10" s="177" t="str">
        <x:f>IFERROR(IF(HYPERLINK("#'01 Setup'!A1","01  SET UP")="01  SET UP",HYPERLINK("#'01 Setup'!A1","01  SET UP"),"01  SET UP"),"01  SET UP")</x:f>
        <x:v>01  SET UP</x:v>
      </x:c>
      <x:c r="B10" s="177"/>
      <x:c r="C10" s="177"/>
      <x:c r="D10" s="177"/>
      <x:c r="E10" s="177"/>
      <x:c r="F10" s="177"/>
      <x:c r="G10" s="177" t="str">
        <x:f>IFERROR(IF(HYPERLINK("#'02 Tool Index'!A1","02  FIND A TOOL")="02  FIND A TOOL",HYPERLINK("#'02 Tool Index'!A1","02  FIND A TOOL"),"02  FIND A TOOL"),"02  FIND A TOOL")</x:f>
        <x:v>02  FIND A TOOL</x:v>
      </x:c>
      <x:c r="H10" s="177"/>
      <x:c r="I10" s="177"/>
      <x:c r="J10" s="177"/>
      <x:c r="K10" s="177"/>
      <x:c r="L10" s="177"/>
      <x:c r="M10" s="12"/>
      <x:c r="N10" s="12"/>
    </x:row>
    <x:row r="11" ht="22" customHeight="1">
      <x:c r="A11" s="181" t="str">
        <x:v>Complete 01 Setup. Live event and rating fields are blank. Default parameters are explicit conventions, not norms.</x:v>
      </x:c>
      <x:c r="B11" s="181"/>
      <x:c r="C11" s="181"/>
      <x:c r="D11" s="181"/>
      <x:c r="E11" s="181"/>
      <x:c r="F11" s="181"/>
      <x:c r="G11" s="181" t="str">
        <x:v>Use 02 Tool Index. Each entry names the exact tab and the guide, form and example page in the PDF manual.</x:v>
      </x:c>
      <x:c r="H11" s="181"/>
      <x:c r="I11" s="181"/>
      <x:c r="J11" s="181"/>
      <x:c r="K11" s="181"/>
      <x:c r="L11" s="181"/>
      <x:c r="M11" s="12"/>
      <x:c r="N11" s="12"/>
    </x:row>
    <x:row r="12" ht="22" customHeight="1">
      <x:c r="A12" s="181"/>
      <x:c r="B12" s="181"/>
      <x:c r="C12" s="181"/>
      <x:c r="D12" s="181"/>
      <x:c r="E12" s="181"/>
      <x:c r="F12" s="181"/>
      <x:c r="G12" s="181"/>
      <x:c r="H12" s="181"/>
      <x:c r="I12" s="181"/>
      <x:c r="J12" s="181"/>
      <x:c r="K12" s="181"/>
      <x:c r="L12" s="181"/>
      <x:c r="M12" s="12"/>
      <x:c r="N12" s="12"/>
    </x:row>
    <x:row r="13" ht="22" customHeight="1">
      <x:c r="A13" s="181"/>
      <x:c r="B13" s="181"/>
      <x:c r="C13" s="181"/>
      <x:c r="D13" s="181"/>
      <x:c r="E13" s="181"/>
      <x:c r="F13" s="181"/>
      <x:c r="G13" s="181"/>
      <x:c r="H13" s="181"/>
      <x:c r="I13" s="181"/>
      <x:c r="J13" s="181"/>
      <x:c r="K13" s="181"/>
      <x:c r="L13" s="181"/>
      <x:c r="M13" s="12"/>
      <x:c r="N13" s="12"/>
    </x:row>
    <x:row r="14" ht="22" customHeight="1">
      <x:c r="A14" s="181"/>
      <x:c r="B14" s="181"/>
      <x:c r="C14" s="181"/>
      <x:c r="D14" s="181"/>
      <x:c r="E14" s="181"/>
      <x:c r="F14" s="181"/>
      <x:c r="G14" s="181"/>
      <x:c r="H14" s="181"/>
      <x:c r="I14" s="181"/>
      <x:c r="J14" s="181"/>
      <x:c r="K14" s="181"/>
      <x:c r="L14" s="181"/>
      <x:c r="M14" s="12"/>
      <x:c r="N14" s="12"/>
    </x:row>
    <x:row r="15" ht="22" customHeight="1">
      <x:c r="A15" s="12"/>
      <x:c r="B15" s="12"/>
      <x:c r="C15" s="12"/>
      <x:c r="D15" s="12"/>
      <x:c r="E15" s="12"/>
      <x:c r="F15" s="12"/>
      <x:c r="G15" s="12"/>
      <x:c r="H15" s="12"/>
      <x:c r="I15" s="12"/>
      <x:c r="J15" s="12"/>
      <x:c r="K15" s="12"/>
      <x:c r="L15" s="12"/>
      <x:c r="M15" s="12"/>
      <x:c r="N15" s="12"/>
    </x:row>
    <x:row r="16" ht="22" customHeight="1">
      <x:c r="A16" s="177" t="str">
        <x:f>IFERROR(IF(HYPERLINK("#'P06 Design Canvas'!A1","03  USE THE FRAMEWORK")="03  USE THE FRAMEWORK",HYPERLINK("#'P06 Design Canvas'!A1","03  USE THE FRAMEWORK"),"03  USE THE FRAMEWORK"),"03  USE THE FRAMEWORK")</x:f>
        <x:v>03  USE THE FRAMEWORK</x:v>
      </x:c>
      <x:c r="B16" s="177"/>
      <x:c r="C16" s="177"/>
      <x:c r="D16" s="177"/>
      <x:c r="E16" s="177"/>
      <x:c r="F16" s="177"/>
      <x:c r="G16" s="177" t="str">
        <x:f>IFERROR(IF(HYPERLINK("#'D04 Mode Audit'!A1","04  CHOOSE THE MODE")="04  CHOOSE THE MODE",HYPERLINK("#'D04 Mode Audit'!A1","04  CHOOSE THE MODE"),"04  CHOOSE THE MODE"),"04  CHOOSE THE MODE")</x:f>
        <x:v>04  CHOOSE THE MODE</x:v>
      </x:c>
      <x:c r="H16" s="177"/>
      <x:c r="I16" s="177"/>
      <x:c r="J16" s="177"/>
      <x:c r="K16" s="177"/>
      <x:c r="L16" s="177"/>
      <x:c r="M16" s="12"/>
      <x:c r="N16" s="12"/>
    </x:row>
    <x:row r="17" ht="22" customHeight="1">
      <x:c r="A17" s="181" t="str">
        <x:v>Planning, Meaning, Confronting, Feeling, Structuring and Valuing are overlapping dimensions, not six project stages.</x:v>
      </x:c>
      <x:c r="B17" s="181"/>
      <x:c r="C17" s="181"/>
      <x:c r="D17" s="181"/>
      <x:c r="E17" s="181"/>
      <x:c r="F17" s="181"/>
      <x:c r="G17" s="181" t="str">
        <x:v>Hierarchical: facilitator directs. Co-operative: decisions shared. Autonomous: group self-directs. Choose for the decision and conditions.</x:v>
      </x:c>
      <x:c r="H17" s="181"/>
      <x:c r="I17" s="181"/>
      <x:c r="J17" s="181"/>
      <x:c r="K17" s="181"/>
      <x:c r="L17" s="181"/>
      <x:c r="M17" s="12"/>
      <x:c r="N17" s="12"/>
    </x:row>
    <x:row r="18" ht="22" customHeight="1">
      <x:c r="A18" s="181"/>
      <x:c r="B18" s="181"/>
      <x:c r="C18" s="181"/>
      <x:c r="D18" s="181"/>
      <x:c r="E18" s="181"/>
      <x:c r="F18" s="181"/>
      <x:c r="G18" s="181"/>
      <x:c r="H18" s="181"/>
      <x:c r="I18" s="181"/>
      <x:c r="J18" s="181"/>
      <x:c r="K18" s="181"/>
      <x:c r="L18" s="181"/>
      <x:c r="M18" s="12"/>
      <x:c r="N18" s="12"/>
    </x:row>
    <x:row r="19" ht="22" customHeight="1">
      <x:c r="A19" s="181"/>
      <x:c r="B19" s="181"/>
      <x:c r="C19" s="181"/>
      <x:c r="D19" s="181"/>
      <x:c r="E19" s="181"/>
      <x:c r="F19" s="181"/>
      <x:c r="G19" s="181"/>
      <x:c r="H19" s="181"/>
      <x:c r="I19" s="181"/>
      <x:c r="J19" s="181"/>
      <x:c r="K19" s="181"/>
      <x:c r="L19" s="181"/>
      <x:c r="M19" s="12"/>
      <x:c r="N19" s="12"/>
    </x:row>
    <x:row r="20" ht="22" customHeight="1">
      <x:c r="A20" s="181"/>
      <x:c r="B20" s="181"/>
      <x:c r="C20" s="181"/>
      <x:c r="D20" s="181"/>
      <x:c r="E20" s="181"/>
      <x:c r="F20" s="181"/>
      <x:c r="G20" s="181"/>
      <x:c r="H20" s="181"/>
      <x:c r="I20" s="181"/>
      <x:c r="J20" s="181"/>
      <x:c r="K20" s="181"/>
      <x:c r="L20" s="181"/>
      <x:c r="M20" s="12"/>
      <x:c r="N20" s="12"/>
    </x:row>
    <x:row r="21" ht="22" customHeight="1">
      <x:c r="A21" s="12"/>
      <x:c r="B21" s="12"/>
      <x:c r="C21" s="12"/>
      <x:c r="D21" s="12"/>
      <x:c r="E21" s="12"/>
      <x:c r="F21" s="12"/>
      <x:c r="G21" s="12"/>
      <x:c r="H21" s="12"/>
      <x:c r="I21" s="12"/>
      <x:c r="J21" s="12"/>
      <x:c r="K21" s="12"/>
      <x:c r="L21" s="12"/>
      <x:c r="M21" s="12"/>
      <x:c r="N21" s="12"/>
    </x:row>
    <x:row r="22" ht="22" customHeight="1">
      <x:c r="A22" s="177" t="str">
        <x:f>IFERROR(IF(HYPERLINK("#'D02 Profile'!A1","05  KEEP REVIEWS DISTINCT")="05  KEEP REVIEWS DISTINCT",HYPERLINK("#'D02 Profile'!A1","05  KEEP REVIEWS DISTINCT"),"05  KEEP REVIEWS DISTINCT"),"05  KEEP REVIEWS DISTINCT")</x:f>
        <x:v>05  KEEP REVIEWS DISTINCT</x:v>
      </x:c>
      <x:c r="B22" s="177"/>
      <x:c r="C22" s="177"/>
      <x:c r="D22" s="177"/>
      <x:c r="E22" s="177"/>
      <x:c r="F22" s="177"/>
      <x:c r="G22" s="177" t="str">
        <x:f>IFERROR(IF(HYPERLINK("#'04 Source Notes'!A1","06  PROTECT PRIVATE RECORDS")="06  PROTECT PRIVATE RECORDS",HYPERLINK("#'04 Source Notes'!A1","06  PROTECT PRIVATE RECORDS"),"06  PROTECT PRIVATE RECORDS"),"06  PROTECT PRIVATE RECORDS")</x:f>
        <x:v>06  PROTECT PRIVATE RECORDS</x:v>
      </x:c>
      <x:c r="H22" s="177"/>
      <x:c r="I22" s="177"/>
      <x:c r="J22" s="177"/>
      <x:c r="K22" s="177"/>
      <x:c r="L22" s="177"/>
      <x:c r="M22" s="12"/>
      <x:c r="N22" s="12"/>
    </x:row>
    <x:row r="23" ht="22" customHeight="1">
      <x:c r="A23" s="181" t="str">
        <x:v>D02 retains the attributed source frequency items. D04 records mode episodes. D05 contains separate original quality indicators.</x:v>
      </x:c>
      <x:c r="B23" s="181"/>
      <x:c r="C23" s="181"/>
      <x:c r="D23" s="181"/>
      <x:c r="E23" s="181"/>
      <x:c r="F23" s="181"/>
      <x:c r="G23" s="181" t="str">
        <x:v>A worksheet is not a security boundary. Do not distribute the whole workbook merely to share one form or feedback page.</x:v>
      </x:c>
      <x:c r="H23" s="181"/>
      <x:c r="I23" s="181"/>
      <x:c r="J23" s="181"/>
      <x:c r="K23" s="181"/>
      <x:c r="L23" s="181"/>
      <x:c r="M23" s="12"/>
      <x:c r="N23" s="12"/>
    </x:row>
    <x:row r="24" ht="22" customHeight="1">
      <x:c r="A24" s="181"/>
      <x:c r="B24" s="181"/>
      <x:c r="C24" s="181"/>
      <x:c r="D24" s="181"/>
      <x:c r="E24" s="181"/>
      <x:c r="F24" s="181"/>
      <x:c r="G24" s="181"/>
      <x:c r="H24" s="181"/>
      <x:c r="I24" s="181"/>
      <x:c r="J24" s="181"/>
      <x:c r="K24" s="181"/>
      <x:c r="L24" s="181"/>
      <x:c r="M24" s="12"/>
      <x:c r="N24" s="12"/>
    </x:row>
    <x:row r="25" ht="22" customHeight="1">
      <x:c r="A25" s="181"/>
      <x:c r="B25" s="181"/>
      <x:c r="C25" s="181"/>
      <x:c r="D25" s="181"/>
      <x:c r="E25" s="181"/>
      <x:c r="F25" s="181"/>
      <x:c r="G25" s="181"/>
      <x:c r="H25" s="181"/>
      <x:c r="I25" s="181"/>
      <x:c r="J25" s="181"/>
      <x:c r="K25" s="181"/>
      <x:c r="L25" s="181"/>
      <x:c r="M25" s="12"/>
      <x:c r="N25" s="12"/>
    </x:row>
    <x:row r="26" ht="22" customHeight="1">
      <x:c r="A26" s="181"/>
      <x:c r="B26" s="181"/>
      <x:c r="C26" s="181"/>
      <x:c r="D26" s="181"/>
      <x:c r="E26" s="181"/>
      <x:c r="F26" s="181"/>
      <x:c r="G26" s="181"/>
      <x:c r="H26" s="181"/>
      <x:c r="I26" s="181"/>
      <x:c r="J26" s="181"/>
      <x:c r="K26" s="181"/>
      <x:c r="L26" s="181"/>
      <x:c r="M26" s="12"/>
      <x:c r="N26" s="12"/>
    </x:row>
    <x:row r="27" ht="22" customHeight="1">
      <x:c r="A27" s="12"/>
      <x:c r="B27" s="12"/>
      <x:c r="C27" s="12"/>
      <x:c r="D27" s="12"/>
      <x:c r="E27" s="12"/>
      <x:c r="F27" s="12"/>
      <x:c r="G27" s="12"/>
      <x:c r="H27" s="12"/>
      <x:c r="I27" s="12"/>
      <x:c r="J27" s="12"/>
      <x:c r="K27" s="12"/>
      <x:c r="L27" s="12"/>
      <x:c r="M27" s="12"/>
      <x:c r="N27" s="12"/>
    </x:row>
    <x:row r="28" ht="22" customHeight="1">
      <x:c r="A28" s="12"/>
      <x:c r="B28" s="12"/>
      <x:c r="C28" s="12"/>
      <x:c r="D28" s="12"/>
      <x:c r="E28" s="12"/>
      <x:c r="F28" s="12"/>
      <x:c r="G28" s="12"/>
      <x:c r="H28" s="12"/>
      <x:c r="I28" s="12"/>
      <x:c r="J28" s="12"/>
      <x:c r="K28" s="12"/>
      <x:c r="L28" s="12"/>
      <x:c r="M28" s="12"/>
      <x:c r="N28" s="12"/>
    </x:row>
    <x:row r="29" ht="22" customHeight="1">
      <x:c r="A29" s="90" t="str">
        <x:v>BLUE text = editable live input. Dark text = guidance or calculated output. EX tabs contain fictional demonstrations only and do not feed the live dashboard.</x:v>
      </x:c>
      <x:c r="B29" s="90"/>
      <x:c r="C29" s="90"/>
      <x:c r="D29" s="90"/>
      <x:c r="E29" s="90"/>
      <x:c r="F29" s="90"/>
      <x:c r="G29" s="90"/>
      <x:c r="H29" s="90"/>
      <x:c r="I29" s="90"/>
      <x:c r="J29" s="90"/>
      <x:c r="K29" s="90"/>
      <x:c r="L29" s="90"/>
      <x:c r="M29" s="12"/>
      <x:c r="N29" s="12"/>
    </x:row>
    <x:row r="30" ht="22" customHeight="1">
      <x:c r="A30" s="90"/>
      <x:c r="B30" s="90"/>
      <x:c r="C30" s="90"/>
      <x:c r="D30" s="90"/>
      <x:c r="E30" s="90"/>
      <x:c r="F30" s="90"/>
      <x:c r="G30" s="90"/>
      <x:c r="H30" s="90"/>
      <x:c r="I30" s="90"/>
      <x:c r="J30" s="90"/>
      <x:c r="K30" s="90"/>
      <x:c r="L30" s="90"/>
      <x:c r="M30" s="12"/>
      <x:c r="N30" s="12"/>
    </x:row>
    <x:row r="31" ht="22" customHeight="1">
      <x:c r="A31" s="90"/>
      <x:c r="B31" s="90"/>
      <x:c r="C31" s="90"/>
      <x:c r="D31" s="90"/>
      <x:c r="E31" s="90"/>
      <x:c r="F31" s="90"/>
      <x:c r="G31" s="90"/>
      <x:c r="H31" s="90"/>
      <x:c r="I31" s="90"/>
      <x:c r="J31" s="90"/>
      <x:c r="K31" s="90"/>
      <x:c r="L31" s="90"/>
      <x:c r="M31" s="12"/>
      <x:c r="N31" s="12"/>
    </x:row>
    <x:row r="32" ht="22" customHeight="1">
      <x:c r="A32" s="12"/>
      <x:c r="B32" s="12"/>
      <x:c r="C32" s="12"/>
      <x:c r="D32" s="12"/>
      <x:c r="E32" s="12"/>
      <x:c r="F32" s="12"/>
      <x:c r="G32" s="12"/>
      <x:c r="H32" s="12"/>
      <x:c r="I32" s="12"/>
      <x:c r="J32" s="12"/>
      <x:c r="K32" s="12"/>
      <x:c r="L32" s="12"/>
      <x:c r="M32" s="12"/>
      <x:c r="N32" s="12"/>
    </x:row>
    <x:row r="33" ht="22" customHeight="1">
      <x:c r="A33" s="69" t="str">
        <x:v>The source review has no overall competence score. The original quality review is developmental and unvalidated. None of these tools should be used for hiring, promotion, diagnosis, certification or discipline.</x:v>
      </x:c>
      <x:c r="B33" s="69"/>
      <x:c r="C33" s="69"/>
      <x:c r="D33" s="69"/>
      <x:c r="E33" s="69"/>
      <x:c r="F33" s="69"/>
      <x:c r="G33" s="69"/>
      <x:c r="H33" s="69"/>
      <x:c r="I33" s="69"/>
      <x:c r="J33" s="69"/>
      <x:c r="K33" s="69"/>
      <x:c r="L33" s="69"/>
      <x:c r="M33" s="12"/>
      <x:c r="N33" s="12"/>
    </x:row>
    <x:row r="34" ht="22" customHeight="1">
      <x:c r="A34" s="69"/>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12"/>
      <x:c r="B36" s="12"/>
      <x:c r="C36" s="12"/>
      <x:c r="D36" s="12"/>
      <x:c r="E36" s="12"/>
      <x:c r="F36" s="12"/>
      <x:c r="G36" s="12"/>
      <x:c r="H36" s="12"/>
      <x:c r="I36" s="12"/>
      <x:c r="J36" s="12"/>
      <x:c r="K36" s="12"/>
      <x:c r="L36" s="12"/>
      <x:c r="M36" s="12"/>
      <x:c r="N36" s="12"/>
    </x:row>
    <x:row r="37" ht="22" customHeight="1">
      <x:c r="A37" s="77" t="str">
        <x:v>Keep the PDF and workbook in the same folder. PDF links use the exact manual filename and page number; page jumping depends on the PDF application. The printed page reference remains usable.</x:v>
      </x:c>
      <x:c r="B37" s="77"/>
      <x:c r="C37" s="77"/>
      <x:c r="D37" s="77"/>
      <x:c r="E37" s="77"/>
      <x:c r="F37" s="77"/>
      <x:c r="G37" s="77"/>
      <x:c r="H37" s="77"/>
      <x:c r="I37" s="77"/>
      <x:c r="J37" s="77"/>
      <x:c r="K37" s="77"/>
      <x:c r="L37" s="77"/>
      <x:c r="M37" s="12"/>
      <x:c r="N37" s="12"/>
    </x:row>
    <x:row r="38" ht="22" customHeight="1">
      <x:c r="A38" s="77"/>
      <x:c r="B38" s="77"/>
      <x:c r="C38" s="77"/>
      <x:c r="D38" s="77"/>
      <x:c r="E38" s="77"/>
      <x:c r="F38" s="77"/>
      <x:c r="G38" s="77"/>
      <x:c r="H38" s="77"/>
      <x:c r="I38" s="77"/>
      <x:c r="J38" s="77"/>
      <x:c r="K38" s="77"/>
      <x:c r="L38" s="77"/>
      <x:c r="M38" s="12"/>
      <x:c r="N38" s="12"/>
    </x:row>
    <x:row r="39" ht="22" customHeight="1">
      <x:c r="A39" s="77"/>
      <x:c r="B39" s="77"/>
      <x:c r="C39" s="77"/>
      <x:c r="D39" s="77"/>
      <x:c r="E39" s="77"/>
      <x:c r="F39" s="77"/>
      <x:c r="G39" s="77"/>
      <x:c r="H39" s="77"/>
      <x:c r="I39" s="77"/>
      <x:c r="J39" s="77"/>
      <x:c r="K39" s="77"/>
      <x:c r="L39" s="77"/>
      <x:c r="M39" s="12"/>
      <x:c r="N39" s="12"/>
    </x:row>
    <x:row r="40" ht="22" customHeight="1">
      <x:c r="A40" s="12"/>
      <x:c r="B40" s="12"/>
      <x:c r="C40" s="12"/>
      <x:c r="D40" s="12"/>
      <x:c r="E40" s="12"/>
      <x:c r="F40" s="12"/>
      <x:c r="G40" s="12"/>
      <x:c r="H40" s="12"/>
      <x:c r="I40" s="12"/>
      <x:c r="J40" s="12"/>
      <x:c r="K40" s="12"/>
      <x:c r="L40" s="12"/>
      <x:c r="M40" s="12"/>
      <x:c r="N40" s="12"/>
    </x:row>
    <x:row r="41" ht="22" customHeight="1">
      <x:c r="A41" s="77" t="str">
        <x:v>Supported ranges: 30 agenda items; 50 action records; 60 mode episodes; 96 source responses; 36 self and 36 observer quality ratings; 50 feedback respondents. Extend formulas and validation deliberately, then retest.</x:v>
      </x:c>
      <x:c r="B41" s="77"/>
      <x:c r="C41" s="77"/>
      <x:c r="D41" s="77"/>
      <x:c r="E41" s="77"/>
      <x:c r="F41" s="77"/>
      <x:c r="G41" s="77"/>
      <x:c r="H41" s="77"/>
      <x:c r="I41" s="77"/>
      <x:c r="J41" s="77"/>
      <x:c r="K41" s="77"/>
      <x:c r="L41" s="77"/>
      <x:c r="M41" s="12"/>
      <x:c r="N41" s="12"/>
    </x:row>
    <x:row r="42" ht="22" customHeight="1">
      <x:c r="A42" s="77"/>
      <x:c r="B42" s="77"/>
      <x:c r="C42" s="77"/>
      <x:c r="D42" s="77"/>
      <x:c r="E42" s="77"/>
      <x:c r="F42" s="77"/>
      <x:c r="G42" s="77"/>
      <x:c r="H42" s="77"/>
      <x:c r="I42" s="77"/>
      <x:c r="J42" s="77"/>
      <x:c r="K42" s="77"/>
      <x:c r="L42" s="77"/>
      <x:c r="M42" s="12"/>
      <x:c r="N42" s="12"/>
    </x:row>
    <x:row r="43" ht="22" customHeight="1">
      <x:c r="A43" s="77"/>
      <x:c r="B43" s="77"/>
      <x:c r="C43" s="77"/>
      <x:c r="D43" s="77"/>
      <x:c r="E43" s="77"/>
      <x:c r="F43" s="77"/>
      <x:c r="G43" s="77"/>
      <x:c r="H43" s="77"/>
      <x:c r="I43" s="77"/>
      <x:c r="J43" s="77"/>
      <x:c r="K43" s="77"/>
      <x:c r="L43" s="77"/>
      <x:c r="M43" s="12"/>
      <x:c r="N43" s="12"/>
    </x:row>
    <x:row r="44" ht="22" customHeight="1">
      <x:c r="A44" s="12"/>
      <x:c r="B44" s="12"/>
      <x:c r="C44" s="12"/>
      <x:c r="D44" s="12"/>
      <x:c r="E44" s="12"/>
      <x:c r="F44" s="12"/>
      <x:c r="G44" s="12"/>
      <x:c r="H44" s="12"/>
      <x:c r="I44" s="12"/>
      <x:c r="J44" s="12"/>
      <x:c r="K44" s="12"/>
      <x:c r="L44" s="12"/>
      <x:c r="M44" s="12"/>
      <x:c r="N44" s="12"/>
    </x:row>
    <x:row r="45" ht="22" customHeight="1">
      <x:c r="A45" s="85" t="str">
        <x:v>Use 04 Source Notes for authorship, attribution and reuse limitations. In particular, the source diagnostic remains Roffey Park material; the 1-2-4-All adaptation retains CC BY-SA 4.0 terms.</x:v>
      </x:c>
      <x:c r="B45" s="85"/>
      <x:c r="C45" s="85"/>
      <x:c r="D45" s="85"/>
      <x:c r="E45" s="85"/>
      <x:c r="F45" s="85"/>
      <x:c r="G45" s="85"/>
      <x:c r="H45" s="85"/>
      <x:c r="I45" s="85"/>
      <x:c r="J45" s="85"/>
      <x:c r="K45" s="85"/>
      <x:c r="L45" s="85"/>
      <x:c r="M45" s="12"/>
      <x:c r="N45" s="12"/>
    </x:row>
    <x:row r="46" ht="22" customHeight="1">
      <x:c r="A46" s="85"/>
      <x:c r="B46" s="85"/>
      <x:c r="C46" s="85"/>
      <x:c r="D46" s="85"/>
      <x:c r="E46" s="85"/>
      <x:c r="F46" s="85"/>
      <x:c r="G46" s="85"/>
      <x:c r="H46" s="85"/>
      <x:c r="I46" s="85"/>
      <x:c r="J46" s="85"/>
      <x:c r="K46" s="85"/>
      <x:c r="L46" s="85"/>
      <x:c r="M46" s="12"/>
      <x:c r="N46" s="12"/>
    </x:row>
    <x:row r="47" ht="22" customHeight="1">
      <x:c r="A47" s="85"/>
      <x:c r="B47" s="85"/>
      <x:c r="C47" s="85"/>
      <x:c r="D47" s="85"/>
      <x:c r="E47" s="85"/>
      <x:c r="F47" s="85"/>
      <x:c r="G47" s="85"/>
      <x:c r="H47" s="85"/>
      <x:c r="I47" s="85"/>
      <x:c r="J47" s="85"/>
      <x:c r="K47" s="85"/>
      <x:c r="L47" s="85"/>
      <x:c r="M47" s="12"/>
      <x:c r="N47" s="12"/>
    </x:row>
    <x:row r="48" ht="22" customHeight="1">
      <x:c r="A48" s="12"/>
      <x:c r="B48" s="12"/>
      <x:c r="C48" s="12"/>
      <x:c r="D48" s="12"/>
      <x:c r="E48" s="12"/>
      <x:c r="F48" s="12"/>
      <x:c r="G48" s="12"/>
      <x:c r="H48" s="12"/>
      <x:c r="I48" s="12"/>
      <x:c r="J48" s="12"/>
      <x:c r="K48" s="12"/>
      <x:c r="L48" s="12"/>
      <x:c r="M48" s="12"/>
      <x:c r="N48" s="12"/>
    </x:row>
    <x:row r="49" ht="22" customHeight="1">
      <x:c r="A49" s="12"/>
      <x:c r="B49" s="12"/>
      <x:c r="C49" s="12"/>
      <x:c r="D49" s="12"/>
      <x:c r="E49" s="12"/>
      <x:c r="F49" s="12"/>
      <x:c r="G49" s="12"/>
      <x:c r="H49" s="12"/>
      <x:c r="I49" s="12"/>
      <x:c r="J49" s="12"/>
      <x:c r="K49" s="12"/>
      <x:c r="L49" s="12"/>
      <x:c r="M49" s="12"/>
      <x:c r="N49" s="12"/>
    </x:row>
    <x:row r="50" ht="22" customHeight="1">
      <x:c r="A50" s="12"/>
      <x:c r="B50" s="12"/>
      <x:c r="C50" s="12"/>
      <x:c r="D50" s="12"/>
      <x:c r="E50" s="12"/>
      <x:c r="F50" s="12"/>
      <x:c r="G50" s="12"/>
      <x:c r="H50" s="12"/>
      <x:c r="I50" s="12"/>
      <x:c r="J50" s="12"/>
      <x:c r="K50" s="12"/>
      <x:c r="L50" s="12"/>
      <x:c r="M50" s="12"/>
      <x:c r="N50" s="12"/>
    </x:row>
    <x:row r="51" ht="22" customHeight="1">
      <x:c r="A51" s="12"/>
      <x:c r="B51" s="12"/>
      <x:c r="C51" s="12"/>
      <x:c r="D51" s="12"/>
      <x:c r="E51" s="12"/>
      <x:c r="F51" s="12"/>
      <x:c r="G51" s="12"/>
      <x:c r="H51" s="12"/>
      <x:c r="I51" s="12"/>
      <x:c r="J51" s="12"/>
      <x:c r="K51" s="12"/>
      <x:c r="L51" s="12"/>
      <x:c r="M51" s="12"/>
      <x:c r="N51" s="12"/>
    </x:row>
    <x:row r="52" ht="22" customHeight="1">
      <x:c r="A52" s="12"/>
      <x:c r="B52" s="12"/>
      <x:c r="C52" s="12"/>
      <x:c r="D52" s="12"/>
      <x:c r="E52" s="12"/>
      <x:c r="F52" s="12"/>
      <x:c r="G52" s="12"/>
      <x:c r="H52" s="12"/>
      <x:c r="I52" s="12"/>
      <x:c r="J52" s="12"/>
      <x:c r="K52" s="12"/>
      <x:c r="L52" s="12"/>
      <x:c r="M52" s="12"/>
      <x:c r="N52" s="12"/>
    </x:row>
    <x:row r="53" ht="22" customHeight="1">
      <x:c r="A53" s="12"/>
      <x:c r="B53" s="12"/>
      <x:c r="C53" s="12"/>
      <x:c r="D53" s="12"/>
      <x:c r="E53" s="12"/>
      <x:c r="F53" s="12"/>
      <x:c r="G53" s="12"/>
      <x:c r="H53" s="12"/>
      <x:c r="I53" s="12"/>
      <x:c r="J53" s="12"/>
      <x:c r="K53" s="12"/>
      <x:c r="L53" s="12"/>
      <x:c r="M53" s="12"/>
      <x:c r="N53" s="12"/>
    </x:row>
    <x:row r="54" ht="22" customHeight="1">
      <x:c r="A54" s="12"/>
      <x:c r="B54" s="12"/>
      <x:c r="C54" s="12"/>
      <x:c r="D54" s="12"/>
      <x:c r="E54" s="12"/>
      <x:c r="F54" s="12"/>
      <x:c r="G54" s="12"/>
      <x:c r="H54" s="12"/>
      <x:c r="I54" s="12"/>
      <x:c r="J54" s="12"/>
      <x:c r="K54" s="12"/>
      <x:c r="L54" s="12"/>
      <x:c r="M54" s="12"/>
      <x:c r="N54" s="12"/>
    </x:row>
    <x:row r="55" ht="22" customHeight="1">
      <x:c r="A55" s="12"/>
      <x:c r="B55" s="12"/>
      <x:c r="C55" s="12"/>
      <x:c r="D55" s="12"/>
      <x:c r="E55" s="12"/>
      <x:c r="F55" s="12"/>
      <x:c r="G55" s="12"/>
      <x:c r="H55" s="12"/>
      <x:c r="I55" s="12"/>
      <x:c r="J55" s="12"/>
      <x:c r="K55" s="12"/>
      <x:c r="L55" s="12"/>
      <x:c r="M55" s="12"/>
      <x:c r="N55" s="12"/>
    </x:row>
    <x:row r="56" ht="22" customHeight="1">
      <x:c r="A56" s="12"/>
      <x:c r="B56" s="12"/>
      <x:c r="C56" s="12"/>
      <x:c r="D56" s="12"/>
      <x:c r="E56" s="12"/>
      <x:c r="F56" s="12"/>
      <x:c r="G56" s="12"/>
      <x:c r="H56" s="12"/>
      <x:c r="I56" s="12"/>
      <x:c r="J56" s="12"/>
      <x:c r="K56" s="12"/>
      <x:c r="L56" s="12"/>
      <x:c r="M56" s="12"/>
      <x:c r="N56" s="12"/>
    </x:row>
    <x:row r="57" ht="22" customHeight="1">
      <x:c r="A57" s="12"/>
      <x:c r="B57" s="12"/>
      <x:c r="C57" s="12"/>
      <x:c r="D57" s="12"/>
      <x:c r="E57" s="12"/>
      <x:c r="F57" s="12"/>
      <x:c r="G57" s="12"/>
      <x:c r="H57" s="12"/>
      <x:c r="I57" s="12"/>
      <x:c r="J57" s="12"/>
      <x:c r="K57" s="12"/>
      <x:c r="L57" s="12"/>
      <x:c r="M57" s="12"/>
      <x:c r="N57" s="12"/>
    </x:row>
    <x:row r="58" ht="22" customHeight="1">
      <x:c r="A58" s="12"/>
      <x:c r="B58" s="12"/>
      <x:c r="C58" s="12"/>
      <x:c r="D58" s="12"/>
      <x:c r="E58" s="12"/>
      <x:c r="F58" s="12"/>
      <x:c r="G58" s="12"/>
      <x:c r="H58" s="12"/>
      <x:c r="I58" s="12"/>
      <x:c r="J58" s="12"/>
      <x:c r="K58" s="12"/>
      <x:c r="L58" s="12"/>
      <x:c r="M58" s="12"/>
      <x:c r="N58" s="12"/>
    </x:row>
    <x:row r="59" ht="22" customHeight="1">
      <x:c r="A59" s="12"/>
      <x:c r="B59" s="12"/>
      <x:c r="C59" s="12"/>
      <x:c r="D59" s="12"/>
      <x:c r="E59" s="12"/>
      <x:c r="F59" s="12"/>
      <x:c r="G59" s="12"/>
      <x:c r="H59" s="12"/>
      <x:c r="I59" s="12"/>
      <x:c r="J59" s="12"/>
      <x:c r="K59" s="12"/>
      <x:c r="L59" s="12"/>
      <x:c r="M59" s="12"/>
      <x:c r="N59" s="12"/>
    </x:row>
    <x:row r="60" ht="22" customHeight="1">
      <x:c r="A60" s="12"/>
      <x:c r="B60" s="12"/>
      <x:c r="C60" s="12"/>
      <x:c r="D60" s="12"/>
      <x:c r="E60" s="12"/>
      <x:c r="F60" s="12"/>
      <x:c r="G60" s="12"/>
      <x:c r="H60" s="12"/>
      <x:c r="I60" s="12"/>
      <x:c r="J60" s="12"/>
      <x:c r="K60" s="12"/>
      <x:c r="L60" s="12"/>
      <x:c r="M60" s="12"/>
      <x:c r="N60" s="12"/>
    </x:row>
    <x:row r="61" ht="22" customHeight="1">
      <x:c r="A61" s="12"/>
      <x:c r="B61" s="12"/>
      <x:c r="C61" s="12"/>
      <x:c r="D61" s="12"/>
      <x:c r="E61" s="12"/>
      <x:c r="F61" s="12"/>
      <x:c r="G61" s="12"/>
      <x:c r="H61" s="12"/>
      <x:c r="I61" s="12"/>
      <x:c r="J61" s="12"/>
      <x:c r="K61" s="12"/>
      <x:c r="L61" s="12"/>
      <x:c r="M61" s="12"/>
      <x:c r="N61" s="12"/>
    </x:row>
    <x:row r="62" ht="22" customHeight="1">
      <x:c r="A62" s="12"/>
      <x:c r="B62" s="12"/>
      <x:c r="C62" s="12"/>
      <x:c r="D62" s="12"/>
      <x:c r="E62" s="12"/>
      <x:c r="F62" s="12"/>
      <x:c r="G62" s="12"/>
      <x:c r="H62" s="12"/>
      <x:c r="I62" s="12"/>
      <x:c r="J62" s="12"/>
      <x:c r="K62" s="12"/>
      <x:c r="L62" s="12"/>
      <x:c r="M62" s="12"/>
      <x:c r="N62" s="12"/>
    </x:row>
    <x:row r="63" ht="22" customHeight="1">
      <x:c r="A63" s="12"/>
      <x:c r="B63" s="12"/>
      <x:c r="C63" s="12"/>
      <x:c r="D63" s="12"/>
      <x:c r="E63" s="12"/>
      <x:c r="F63" s="12"/>
      <x:c r="G63" s="12"/>
      <x:c r="H63" s="12"/>
      <x:c r="I63" s="12"/>
      <x:c r="J63" s="12"/>
      <x:c r="K63" s="12"/>
      <x:c r="L63" s="12"/>
      <x:c r="M63" s="12"/>
      <x:c r="N63" s="12"/>
    </x:row>
    <x:row r="64" ht="22" customHeight="1">
      <x:c r="A64" s="12"/>
      <x:c r="B64" s="12"/>
      <x:c r="C64" s="12"/>
      <x:c r="D64" s="12"/>
      <x:c r="E64" s="12"/>
      <x:c r="F64" s="12"/>
      <x:c r="G64" s="12"/>
      <x:c r="H64" s="12"/>
      <x:c r="I64" s="12"/>
      <x:c r="J64" s="12"/>
      <x:c r="K64" s="12"/>
      <x:c r="L64" s="12"/>
      <x:c r="M64" s="12"/>
      <x:c r="N64" s="12"/>
    </x:row>
    <x:row r="65" ht="22" customHeight="1">
      <x:c r="A65" s="12"/>
      <x:c r="B65" s="12"/>
      <x:c r="C65" s="12"/>
      <x:c r="D65" s="12"/>
      <x:c r="E65" s="12"/>
      <x:c r="F65" s="12"/>
      <x:c r="G65" s="12"/>
      <x:c r="H65" s="12"/>
      <x:c r="I65" s="12"/>
      <x:c r="J65" s="12"/>
      <x:c r="K65" s="12"/>
      <x:c r="L65" s="12"/>
      <x:c r="M65" s="12"/>
      <x:c r="N65" s="12"/>
    </x:row>
    <x:row r="66" ht="22" customHeight="1">
      <x:c r="A66" s="12"/>
      <x:c r="B66" s="12"/>
      <x:c r="C66" s="12"/>
      <x:c r="D66" s="12"/>
      <x:c r="E66" s="12"/>
      <x:c r="F66" s="12"/>
      <x:c r="G66" s="12"/>
      <x:c r="H66" s="12"/>
      <x:c r="I66" s="12"/>
      <x:c r="J66" s="12"/>
      <x:c r="K66" s="12"/>
      <x:c r="L66" s="12"/>
      <x:c r="M66" s="12"/>
      <x:c r="N66" s="12"/>
    </x:row>
    <x:row r="67" ht="22" customHeight="1">
      <x:c r="A67" s="12"/>
      <x:c r="B67" s="12"/>
      <x:c r="C67" s="12"/>
      <x:c r="D67" s="12"/>
      <x:c r="E67" s="12"/>
      <x:c r="F67" s="12"/>
      <x:c r="G67" s="12"/>
      <x:c r="H67" s="12"/>
      <x:c r="I67" s="12"/>
      <x:c r="J67" s="12"/>
      <x:c r="K67" s="12"/>
      <x:c r="L67" s="12"/>
      <x:c r="M67" s="12"/>
      <x:c r="N67" s="12"/>
    </x:row>
    <x:row r="68" ht="22" customHeight="1">
      <x:c r="A68" s="12"/>
      <x:c r="B68" s="12"/>
      <x:c r="C68" s="12"/>
      <x:c r="D68" s="12"/>
      <x:c r="E68" s="12"/>
      <x:c r="F68" s="12"/>
      <x:c r="G68" s="12"/>
      <x:c r="H68" s="12"/>
      <x:c r="I68" s="12"/>
      <x:c r="J68" s="12"/>
      <x:c r="K68" s="12"/>
      <x:c r="L68" s="12"/>
      <x:c r="M68" s="12"/>
      <x:c r="N68" s="12"/>
    </x:row>
    <x:row r="69" ht="22" customHeight="1">
      <x:c r="A69" s="12"/>
      <x:c r="B69" s="12"/>
      <x:c r="C69" s="12"/>
      <x:c r="D69" s="12"/>
      <x:c r="E69" s="12"/>
      <x:c r="F69" s="12"/>
      <x:c r="G69" s="12"/>
      <x:c r="H69" s="12"/>
      <x:c r="I69" s="12"/>
      <x:c r="J69" s="12"/>
      <x:c r="K69" s="12"/>
      <x:c r="L69" s="12"/>
      <x:c r="M69" s="12"/>
      <x:c r="N69" s="12"/>
    </x:row>
    <x:row r="70" ht="22" customHeight="1">
      <x:c r="A70" s="12"/>
      <x:c r="B70" s="12"/>
      <x:c r="C70" s="12"/>
      <x:c r="D70" s="12"/>
      <x:c r="E70" s="12"/>
      <x:c r="F70" s="12"/>
      <x:c r="G70" s="12"/>
      <x:c r="H70" s="12"/>
      <x:c r="I70" s="12"/>
      <x:c r="J70" s="12"/>
      <x:c r="K70" s="12"/>
      <x:c r="L70" s="12"/>
      <x:c r="M70" s="12"/>
      <x:c r="N70" s="12"/>
    </x:row>
    <x:row r="71" ht="22" customHeight="1">
      <x:c r="A71" s="12"/>
      <x:c r="B71" s="12"/>
      <x:c r="C71" s="12"/>
      <x:c r="D71" s="12"/>
      <x:c r="E71" s="12"/>
      <x:c r="F71" s="12"/>
      <x:c r="G71" s="12"/>
      <x:c r="H71" s="12"/>
      <x:c r="I71" s="12"/>
      <x:c r="J71" s="12"/>
      <x:c r="K71" s="12"/>
      <x:c r="L71" s="12"/>
      <x:c r="M71" s="12"/>
      <x:c r="N71" s="12"/>
    </x:row>
    <x:row r="72" ht="22" customHeight="1">
      <x:c r="A72" s="12"/>
      <x:c r="B72" s="12"/>
      <x:c r="C72" s="12"/>
      <x:c r="D72" s="12"/>
      <x:c r="E72" s="12"/>
      <x:c r="F72" s="12"/>
      <x:c r="G72" s="12"/>
      <x:c r="H72" s="12"/>
      <x:c r="I72" s="12"/>
      <x:c r="J72" s="12"/>
      <x:c r="K72" s="12"/>
      <x:c r="L72" s="12"/>
      <x:c r="M72" s="12"/>
      <x:c r="N72" s="12"/>
    </x:row>
    <x:row r="73" ht="22" customHeight="1">
      <x:c r="A73" s="12"/>
      <x:c r="B73" s="12"/>
      <x:c r="C73" s="12"/>
      <x:c r="D73" s="12"/>
      <x:c r="E73" s="12"/>
      <x:c r="F73" s="12"/>
      <x:c r="G73" s="12"/>
      <x:c r="H73" s="12"/>
      <x:c r="I73" s="12"/>
      <x:c r="J73" s="12"/>
      <x:c r="K73" s="12"/>
      <x:c r="L73" s="12"/>
      <x:c r="M73" s="12"/>
      <x:c r="N73" s="12"/>
    </x:row>
    <x:row r="74" ht="22" customHeight="1">
      <x:c r="A74" s="12"/>
      <x:c r="B74" s="12"/>
      <x:c r="C74" s="12"/>
      <x:c r="D74" s="12"/>
      <x:c r="E74" s="12"/>
      <x:c r="F74" s="12"/>
      <x:c r="G74" s="12"/>
      <x:c r="H74" s="12"/>
      <x:c r="I74" s="12"/>
      <x:c r="J74" s="12"/>
      <x:c r="K74" s="12"/>
      <x:c r="L74" s="12"/>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10:F10"/>
    <x:mergeCell ref="A11:F14"/>
    <x:mergeCell ref="G10:L10"/>
    <x:mergeCell ref="G11:L14"/>
    <x:mergeCell ref="A16:F16"/>
    <x:mergeCell ref="A17:F20"/>
    <x:mergeCell ref="G16:L16"/>
    <x:mergeCell ref="G17:L20"/>
    <x:mergeCell ref="A22:F22"/>
    <x:mergeCell ref="A23:F26"/>
    <x:mergeCell ref="G22:L22"/>
    <x:mergeCell ref="G23:L26"/>
    <x:mergeCell ref="A29:L31"/>
    <x:mergeCell ref="A33:L35"/>
    <x:mergeCell ref="A37:L39"/>
    <x:mergeCell ref="A41:L43"/>
    <x:mergeCell ref="A45:L47"/>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20" hidden="0" customWidth="1"/>
    <x:col min="2" max="2" width="40" hidden="0" customWidth="1"/>
    <x:col min="3" max="3" width="18" hidden="0" customWidth="1"/>
    <x:col min="4" max="4" width="40" hidden="0" customWidth="1"/>
    <x:col min="5" max="5" width="40" hidden="0" customWidth="1"/>
    <x:col min="6" max="6" width="40"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P06 | Six-dimension, three-mode design canvas</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Use all six dimensions as design questions and choose how authority will be exercised within each.</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P06 | Planning | 45-60 minutes</x:v>
      </x:c>
      <x:c r="B8" s="34"/>
      <x:c r="C8" s="34"/>
      <x:c r="D8" s="34"/>
      <x:c r="E8" s="34"/>
      <x:c r="F8" s="34"/>
      <x:c r="G8" s="34" t="str">
        <x:f>IFERROR(IF(HYPERLINK("HR_Delivery_Facilitation_Framework_and_Toolkit.pdf#page=45","PDF guide 45 / form 46 / example 47")="PDF guide 45 / form 46 / example 47",HYPERLINK("HR_Delivery_Facilitation_Framework_and_Toolkit.pdf#page=45","PDF guide 45 / form 46 / example 47"),"PDF guide 45 / form 46 / example 47"),"PDF guide 45 / form 46 / example 47")</x:f>
        <x:v>PDF guide 45 / form 46 / example 47</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34" customHeight="1">
      <x:c r="A10" s="199" t="str">
        <x:v>Dimension</x:v>
      </x:c>
      <x:c r="B10" s="199" t="str">
        <x:v>Decision needing attention</x:v>
      </x:c>
      <x:c r="C10" s="199" t="str">
        <x:v>Initial mode</x:v>
      </x:c>
      <x:c r="D10" s="199" t="str">
        <x:v>Reason</x:v>
      </x:c>
      <x:c r="E10" s="199" t="str">
        <x:v>Review signal</x:v>
      </x:c>
      <x:c r="F10" s="199" t="str">
        <x:v>Actual change</x:v>
      </x:c>
      <x:c r="G10" s="12"/>
      <x:c r="H10" s="12"/>
      <x:c r="I10" s="12"/>
      <x:c r="J10" s="12"/>
      <x:c r="K10" s="12"/>
      <x:c r="L10" s="12"/>
      <x:c r="M10" s="12"/>
      <x:c r="N10" s="12"/>
    </x:row>
    <x:row r="11" ht="100" customHeight="1">
      <x:c r="A11" s="12" t="str">
        <x:v>Planning</x:v>
      </x:c>
      <x:c r="B11" s="202"/>
      <x:c r="C11" s="202"/>
      <x:c r="D11" s="202"/>
      <x:c r="E11" s="202"/>
      <x:c r="F11" s="202"/>
      <x:c r="G11" s="12"/>
      <x:c r="H11" s="12"/>
      <x:c r="I11" s="12"/>
      <x:c r="J11" s="12"/>
      <x:c r="K11" s="12"/>
      <x:c r="L11" s="12"/>
      <x:c r="M11" s="12"/>
      <x:c r="N11" s="12"/>
    </x:row>
    <x:row r="12" ht="100" customHeight="1">
      <x:c r="A12" s="12" t="str">
        <x:v>Meaning</x:v>
      </x:c>
      <x:c r="B12" s="202"/>
      <x:c r="C12" s="202"/>
      <x:c r="D12" s="202"/>
      <x:c r="E12" s="202"/>
      <x:c r="F12" s="202"/>
      <x:c r="G12" s="12"/>
      <x:c r="H12" s="12"/>
      <x:c r="I12" s="12"/>
      <x:c r="J12" s="12"/>
      <x:c r="K12" s="12"/>
      <x:c r="L12" s="12"/>
      <x:c r="M12" s="12"/>
      <x:c r="N12" s="12"/>
    </x:row>
    <x:row r="13" ht="100" customHeight="1">
      <x:c r="A13" s="12" t="str">
        <x:v>Confronting</x:v>
      </x:c>
      <x:c r="B13" s="202"/>
      <x:c r="C13" s="202"/>
      <x:c r="D13" s="202"/>
      <x:c r="E13" s="202"/>
      <x:c r="F13" s="202"/>
      <x:c r="G13" s="12"/>
      <x:c r="H13" s="12"/>
      <x:c r="I13" s="12"/>
      <x:c r="J13" s="12"/>
      <x:c r="K13" s="12"/>
      <x:c r="L13" s="12"/>
      <x:c r="M13" s="12"/>
      <x:c r="N13" s="12"/>
    </x:row>
    <x:row r="14" ht="100" customHeight="1">
      <x:c r="A14" s="12" t="str">
        <x:v>Feeling</x:v>
      </x:c>
      <x:c r="B14" s="202"/>
      <x:c r="C14" s="202"/>
      <x:c r="D14" s="202"/>
      <x:c r="E14" s="202"/>
      <x:c r="F14" s="202"/>
      <x:c r="G14" s="12"/>
      <x:c r="H14" s="12"/>
      <x:c r="I14" s="12"/>
      <x:c r="J14" s="12"/>
      <x:c r="K14" s="12"/>
      <x:c r="L14" s="12"/>
      <x:c r="M14" s="12"/>
      <x:c r="N14" s="12"/>
    </x:row>
    <x:row r="15" ht="100" customHeight="1">
      <x:c r="A15" s="12" t="str">
        <x:v>Structuring</x:v>
      </x:c>
      <x:c r="B15" s="202"/>
      <x:c r="C15" s="202"/>
      <x:c r="D15" s="202"/>
      <x:c r="E15" s="202"/>
      <x:c r="F15" s="202"/>
      <x:c r="G15" s="12"/>
      <x:c r="H15" s="12"/>
      <x:c r="I15" s="12"/>
      <x:c r="J15" s="12"/>
      <x:c r="K15" s="12"/>
      <x:c r="L15" s="12"/>
      <x:c r="M15" s="12"/>
      <x:c r="N15" s="12"/>
    </x:row>
    <x:row r="16" ht="100" customHeight="1">
      <x:c r="A16" s="12" t="str">
        <x:v>Valuing</x:v>
      </x:c>
      <x:c r="B16" s="202"/>
      <x:c r="C16" s="202"/>
      <x:c r="D16" s="202"/>
      <x:c r="E16" s="202"/>
      <x:c r="F16" s="202"/>
      <x:c r="G16" s="12"/>
      <x:c r="H16" s="12"/>
      <x:c r="I16" s="12"/>
      <x:c r="J16" s="12"/>
      <x:c r="K16" s="12"/>
      <x:c r="L16" s="12"/>
      <x:c r="M16" s="12"/>
      <x:c r="N16" s="12"/>
    </x:row>
    <x:row r="17" ht="22" customHeight="1">
      <x:c r="A17" s="12"/>
      <x:c r="B17" s="12"/>
      <x:c r="C17" s="12"/>
      <x:c r="D17" s="12"/>
      <x:c r="E17" s="12"/>
      <x:c r="F17" s="12"/>
      <x:c r="G17" s="12"/>
      <x:c r="H17" s="12"/>
      <x:c r="I17" s="12"/>
      <x:c r="J17" s="12"/>
      <x:c r="K17" s="12"/>
      <x:c r="L17" s="12"/>
      <x:c r="M17" s="12"/>
      <x:c r="N17" s="12"/>
    </x:row>
    <x:row r="18" ht="22" customHeight="1">
      <x:c r="A18" s="85" t="str">
        <x:v>There is no ideal pattern. Different decisions within the same dimension may use different modes. Use D04 to record actual episodes, context and effects; do not use mode percentages as a quality score.</x:v>
      </x:c>
      <x:c r="B18" s="85"/>
      <x:c r="C18" s="85"/>
      <x:c r="D18" s="85"/>
      <x:c r="E18" s="85"/>
      <x:c r="F18" s="85"/>
      <x:c r="G18" s="85"/>
      <x:c r="H18" s="85"/>
      <x:c r="I18" s="85"/>
      <x:c r="J18" s="85"/>
      <x:c r="K18" s="85"/>
      <x:c r="L18" s="85"/>
      <x:c r="M18" s="12"/>
      <x:c r="N18" s="12"/>
    </x:row>
    <x:row r="19" ht="22" customHeight="1">
      <x:c r="A19" s="85"/>
      <x:c r="B19" s="85"/>
      <x:c r="C19" s="85"/>
      <x:c r="D19" s="85"/>
      <x:c r="E19" s="85"/>
      <x:c r="F19" s="85"/>
      <x:c r="G19" s="85"/>
      <x:c r="H19" s="85"/>
      <x:c r="I19" s="85"/>
      <x:c r="J19" s="85"/>
      <x:c r="K19" s="85"/>
      <x:c r="L19" s="85"/>
      <x:c r="M19" s="12"/>
      <x:c r="N19" s="12"/>
    </x:row>
    <x:row r="20" ht="22" customHeight="1">
      <x:c r="A20" s="85"/>
      <x:c r="B20" s="85"/>
      <x:c r="C20" s="85"/>
      <x:c r="D20" s="85"/>
      <x:c r="E20" s="85"/>
      <x:c r="F20" s="85"/>
      <x:c r="G20" s="85"/>
      <x:c r="H20" s="85"/>
      <x:c r="I20" s="85"/>
      <x:c r="J20" s="85"/>
      <x:c r="K20" s="85"/>
      <x:c r="L20" s="85"/>
      <x:c r="M20" s="12"/>
      <x:c r="N20" s="12"/>
    </x:row>
    <x:row r="21" ht="22" customHeight="1">
      <x:c r="A21" s="85"/>
      <x:c r="B21" s="85"/>
      <x:c r="C21" s="85"/>
      <x:c r="D21" s="85"/>
      <x:c r="E21" s="85"/>
      <x:c r="F21" s="85"/>
      <x:c r="G21" s="85"/>
      <x:c r="H21" s="85"/>
      <x:c r="I21" s="85"/>
      <x:c r="J21" s="85"/>
      <x:c r="K21" s="85"/>
      <x:c r="L21" s="85"/>
      <x:c r="M21" s="12"/>
      <x:c r="N21" s="12"/>
    </x:row>
    <x:row r="22" ht="22" customHeight="1">
      <x:c r="A22" s="12"/>
      <x:c r="B22" s="12"/>
      <x:c r="C22" s="12"/>
      <x:c r="D22" s="12"/>
      <x:c r="E22" s="12"/>
      <x:c r="F22" s="12"/>
      <x:c r="G22" s="12"/>
      <x:c r="H22" s="12"/>
      <x:c r="I22" s="12"/>
      <x:c r="J22" s="12"/>
      <x:c r="K22" s="12"/>
      <x:c r="L22" s="12"/>
      <x:c r="M22" s="12"/>
      <x:c r="N22" s="12"/>
    </x:row>
    <x:row r="23" ht="22" customHeight="1">
      <x:c r="A23" s="12"/>
      <x:c r="B23" s="12"/>
      <x:c r="C23" s="12"/>
      <x:c r="D23" s="12"/>
      <x:c r="E23" s="12"/>
      <x:c r="F23" s="12"/>
      <x:c r="G23" s="12"/>
      <x:c r="H23" s="12"/>
      <x:c r="I23" s="12"/>
      <x:c r="J23" s="12"/>
      <x:c r="K23" s="12"/>
      <x:c r="L23" s="12"/>
      <x:c r="M23" s="12"/>
      <x:c r="N23" s="12"/>
    </x:row>
    <x:row r="24" ht="22" customHeight="1">
      <x:c r="A24" s="73" t="str">
        <x:v>HOW TO USE THIS TOOL</x:v>
      </x:c>
      <x:c r="B24" s="73"/>
      <x:c r="C24" s="73"/>
      <x:c r="D24" s="73"/>
      <x:c r="E24" s="73"/>
      <x:c r="F24" s="73"/>
      <x:c r="G24" s="73"/>
      <x:c r="H24" s="73"/>
      <x:c r="I24" s="73"/>
      <x:c r="J24" s="73"/>
      <x:c r="K24" s="73"/>
      <x:c r="L24" s="73"/>
      <x:c r="M24" s="12"/>
      <x:c r="N24" s="12"/>
    </x:row>
    <x:row r="25" ht="22" customHeight="1">
      <x:c r="A25" s="77" t="str">
        <x:v>01  Place the six dimensions down the page and the three modes across it. Start with the group purpose, not your favourite activity.</x:v>
      </x:c>
      <x:c r="B25" s="77"/>
      <x:c r="C25" s="77"/>
      <x:c r="D25" s="77"/>
      <x:c r="E25" s="77"/>
      <x:c r="F25" s="77"/>
      <x:c r="G25" s="77"/>
      <x:c r="H25" s="77"/>
      <x:c r="I25" s="77"/>
      <x:c r="J25" s="77"/>
      <x:c r="K25" s="77"/>
      <x:c r="L25" s="77"/>
      <x:c r="M25" s="12"/>
      <x:c r="N25" s="12"/>
    </x:row>
    <x:row r="26" ht="22" customHeight="1">
      <x:c r="A26" s="77"/>
      <x:c r="B26" s="77"/>
      <x:c r="C26" s="77"/>
      <x:c r="D26" s="77"/>
      <x:c r="E26" s="77"/>
      <x:c r="F26" s="77"/>
      <x:c r="G26" s="77"/>
      <x:c r="H26" s="77"/>
      <x:c r="I26" s="77"/>
      <x:c r="J26" s="77"/>
      <x:c r="K26" s="77"/>
      <x:c r="L26" s="77"/>
      <x:c r="M26" s="12"/>
      <x:c r="N26" s="12"/>
    </x:row>
    <x:row r="27" ht="22" customHeight="1">
      <x:c r="A27" s="81" t="str">
        <x:v>02  For each dimension, name the decision that needs attention. Planning concerns the programme; structuring concerns the form of an activity.</x:v>
      </x:c>
      <x:c r="B27" s="81"/>
      <x:c r="C27" s="81"/>
      <x:c r="D27" s="81"/>
      <x:c r="E27" s="81"/>
      <x:c r="F27" s="81"/>
      <x:c r="G27" s="81"/>
      <x:c r="H27" s="81"/>
      <x:c r="I27" s="81"/>
      <x:c r="J27" s="81"/>
      <x:c r="K27" s="81"/>
      <x:c r="L27" s="81"/>
      <x:c r="M27" s="12"/>
      <x:c r="N27" s="12"/>
    </x:row>
    <x:row r="28" ht="22" customHeight="1">
      <x:c r="A28" s="81"/>
      <x:c r="B28" s="81"/>
      <x:c r="C28" s="81"/>
      <x:c r="D28" s="81"/>
      <x:c r="E28" s="81"/>
      <x:c r="F28" s="81"/>
      <x:c r="G28" s="81"/>
      <x:c r="H28" s="81"/>
      <x:c r="I28" s="81"/>
      <x:c r="J28" s="81"/>
      <x:c r="K28" s="81"/>
      <x:c r="L28" s="81"/>
      <x:c r="M28" s="12"/>
      <x:c r="N28" s="12"/>
    </x:row>
    <x:row r="29" ht="22" customHeight="1">
      <x:c r="A29" s="77" t="str">
        <x:v>03  Select a provisional mode in each dimension and write a reason based on competence, consent, risk, time and the mandate.</x:v>
      </x:c>
      <x:c r="B29" s="77"/>
      <x:c r="C29" s="77"/>
      <x:c r="D29" s="77"/>
      <x:c r="E29" s="77"/>
      <x:c r="F29" s="77"/>
      <x:c r="G29" s="77"/>
      <x:c r="H29" s="77"/>
      <x:c r="I29" s="77"/>
      <x:c r="J29" s="77"/>
      <x:c r="K29" s="77"/>
      <x:c r="L29" s="77"/>
      <x:c r="M29" s="12"/>
      <x:c r="N29" s="12"/>
    </x:row>
    <x:row r="30" ht="22" customHeight="1">
      <x:c r="A30" s="77"/>
      <x:c r="B30" s="77"/>
      <x:c r="C30" s="77"/>
      <x:c r="D30" s="77"/>
      <x:c r="E30" s="77"/>
      <x:c r="F30" s="77"/>
      <x:c r="G30" s="77"/>
      <x:c r="H30" s="77"/>
      <x:c r="I30" s="77"/>
      <x:c r="J30" s="77"/>
      <x:c r="K30" s="77"/>
      <x:c r="L30" s="77"/>
      <x:c r="M30" s="12"/>
      <x:c r="N30" s="12"/>
    </x:row>
    <x:row r="31" ht="22" customHeight="1">
      <x:c r="A31" s="81" t="str">
        <x:v>04  Identify at least one signal that would require a different mode. A quiet room can signal concentration, exclusion, confusion or disagreement: check before acting.</x:v>
      </x:c>
      <x:c r="B31" s="81"/>
      <x:c r="C31" s="81"/>
      <x:c r="D31" s="81"/>
      <x:c r="E31" s="81"/>
      <x:c r="F31" s="81"/>
      <x:c r="G31" s="81"/>
      <x:c r="H31" s="81"/>
      <x:c r="I31" s="81"/>
      <x:c r="J31" s="81"/>
      <x:c r="K31" s="81"/>
      <x:c r="L31" s="81"/>
      <x:c r="M31" s="12"/>
      <x:c r="N31" s="12"/>
    </x:row>
    <x:row r="32" ht="22" customHeight="1">
      <x:c r="A32" s="81"/>
      <x:c r="B32" s="81"/>
      <x:c r="C32" s="81"/>
      <x:c r="D32" s="81"/>
      <x:c r="E32" s="81"/>
      <x:c r="F32" s="81"/>
      <x:c r="G32" s="81"/>
      <x:c r="H32" s="81"/>
      <x:c r="I32" s="81"/>
      <x:c r="J32" s="81"/>
      <x:c r="K32" s="81"/>
      <x:c r="L32" s="81"/>
      <x:c r="M32" s="12"/>
      <x:c r="N32" s="12"/>
    </x:row>
    <x:row r="33" ht="22" customHeight="1">
      <x:c r="A33" s="77" t="str">
        <x:v>05  Rehearse how you will announce a switch. Use: "We agreed to work this way. I am noticing X. Shall we change Y?" Where protection is urgent, state the boundary and act.</x:v>
      </x:c>
      <x:c r="B33" s="77"/>
      <x:c r="C33" s="77"/>
      <x:c r="D33" s="77"/>
      <x:c r="E33" s="77"/>
      <x:c r="F33" s="77"/>
      <x:c r="G33" s="77"/>
      <x:c r="H33" s="77"/>
      <x:c r="I33" s="77"/>
      <x:c r="J33" s="77"/>
      <x:c r="K33" s="77"/>
      <x:c r="L33" s="77"/>
      <x:c r="M33" s="12"/>
      <x:c r="N33" s="12"/>
    </x:row>
    <x:row r="34" ht="22" customHeight="1">
      <x:c r="A34" s="77"/>
      <x:c r="B34" s="77"/>
      <x:c r="C34" s="77"/>
      <x:c r="D34" s="77"/>
      <x:c r="E34" s="77"/>
      <x:c r="F34" s="77"/>
      <x:c r="G34" s="77"/>
      <x:c r="H34" s="77"/>
      <x:c r="I34" s="77"/>
      <x:c r="J34" s="77"/>
      <x:c r="K34" s="77"/>
      <x:c r="L34" s="77"/>
      <x:c r="M34" s="12"/>
      <x:c r="N34" s="12"/>
    </x:row>
    <x:row r="35" ht="22" customHeight="1">
      <x:c r="A35" s="85" t="str">
        <x:v>WATCH FOR: This is not a preferred-style test or a requirement to use all 18 cells in every meeting.</x:v>
      </x:c>
      <x:c r="B35" s="85"/>
      <x:c r="C35" s="85"/>
      <x:c r="D35" s="85"/>
      <x:c r="E35" s="85"/>
      <x:c r="F35" s="85"/>
      <x:c r="G35" s="85"/>
      <x:c r="H35" s="85"/>
      <x:c r="I35" s="85"/>
      <x:c r="J35" s="85"/>
      <x:c r="K35" s="85"/>
      <x:c r="L35" s="85"/>
      <x:c r="M35" s="12"/>
      <x:c r="N35" s="12"/>
    </x:row>
    <x:row r="36" ht="22" customHeight="1">
      <x:c r="A36" s="85"/>
      <x:c r="B36" s="85"/>
      <x:c r="C36" s="85"/>
      <x:c r="D36" s="85"/>
      <x:c r="E36" s="85"/>
      <x:c r="F36" s="85"/>
      <x:c r="G36" s="85"/>
      <x:c r="H36" s="85"/>
      <x:c r="I36" s="85"/>
      <x:c r="J36" s="85"/>
      <x:c r="K36" s="85"/>
      <x:c r="L36" s="85"/>
      <x:c r="M36" s="12"/>
      <x:c r="N36" s="12"/>
    </x:row>
    <x:row r="37" ht="22" customHeight="1">
      <x:c r="A37" s="85"/>
      <x:c r="B37" s="85"/>
      <x:c r="C37" s="85"/>
      <x:c r="D37" s="85"/>
      <x:c r="E37" s="85"/>
      <x:c r="F37" s="85"/>
      <x:c r="G37" s="85"/>
      <x:c r="H37" s="85"/>
      <x:c r="I37" s="85"/>
      <x:c r="J37" s="85"/>
      <x:c r="K37" s="85"/>
      <x:c r="L37" s="85"/>
      <x:c r="M37" s="12"/>
      <x:c r="N37" s="12"/>
    </x:row>
    <x:row r="38" ht="22" customHeight="1">
      <x:c r="A38" s="12"/>
      <x:c r="B38" s="12"/>
      <x:c r="C38" s="12"/>
      <x:c r="D38" s="12"/>
      <x:c r="E38" s="12"/>
      <x:c r="F38" s="12"/>
      <x:c r="G38" s="12"/>
      <x:c r="H38" s="12"/>
      <x:c r="I38" s="12"/>
      <x:c r="J38" s="12"/>
      <x:c r="K38" s="12"/>
      <x:c r="L38" s="12"/>
      <x:c r="M38" s="12"/>
      <x:c r="N38" s="12"/>
    </x:row>
    <x:row r="39" ht="22" customHeight="1">
      <x:c r="A39" s="73" t="str">
        <x:v>FICTIONAL COMPLETED EXAMPLE / PROJECT COMMON</x:v>
      </x:c>
      <x:c r="B39" s="73"/>
      <x:c r="C39" s="73"/>
      <x:c r="D39" s="73"/>
      <x:c r="E39" s="73"/>
      <x:c r="F39" s="73"/>
      <x:c r="G39" s="73"/>
      <x:c r="H39" s="73"/>
      <x:c r="I39" s="73"/>
      <x:c r="J39" s="73"/>
      <x:c r="K39" s="73"/>
      <x:c r="L39" s="73"/>
      <x:c r="M39" s="12"/>
      <x:c r="N39" s="12"/>
    </x:row>
    <x:row r="40" ht="22" customHeight="1">
      <x:c r="A40" s="39" t="str">
        <x:v>Planning</x:v>
      </x:c>
      <x:c r="B40" s="39"/>
      <x:c r="C40" s="39"/>
      <x:c r="D40" s="77" t="str">
        <x:v>Co-operative agenda review. Switch temporarily to direction if a safety briefing is needed; do not let the sponsor silently replace the agreed question.</x:v>
      </x:c>
      <x:c r="E40" s="77"/>
      <x:c r="F40" s="77"/>
      <x:c r="G40" s="77"/>
      <x:c r="H40" s="77"/>
      <x:c r="I40" s="77"/>
      <x:c r="J40" s="77"/>
      <x:c r="K40" s="77"/>
      <x:c r="L40" s="77"/>
      <x:c r="M40" s="12"/>
      <x:c r="N40" s="12"/>
    </x:row>
    <x:row r="41" ht="22" customHeight="1">
      <x:c r="A41" s="39"/>
      <x:c r="B41" s="39"/>
      <x:c r="C41" s="39"/>
      <x:c r="D41" s="77"/>
      <x:c r="E41" s="77"/>
      <x:c r="F41" s="77"/>
      <x:c r="G41" s="77"/>
      <x:c r="H41" s="77"/>
      <x:c r="I41" s="77"/>
      <x:c r="J41" s="77"/>
      <x:c r="K41" s="77"/>
      <x:c r="L41" s="77"/>
      <x:c r="M41" s="12"/>
      <x:c r="N41" s="12"/>
    </x:row>
    <x:row r="42" ht="22" customHeight="1">
      <x:c r="A42" s="39"/>
      <x:c r="B42" s="39"/>
      <x:c r="C42" s="39"/>
      <x:c r="D42" s="77"/>
      <x:c r="E42" s="77"/>
      <x:c r="F42" s="77"/>
      <x:c r="G42" s="77"/>
      <x:c r="H42" s="77"/>
      <x:c r="I42" s="77"/>
      <x:c r="J42" s="77"/>
      <x:c r="K42" s="77"/>
      <x:c r="L42" s="77"/>
      <x:c r="M42" s="12"/>
      <x:c r="N42" s="12"/>
    </x:row>
    <x:row r="43" ht="22" customHeight="1">
      <x:c r="A43" s="39" t="str">
        <x:v>Meaning</x:v>
      </x:c>
      <x:c r="B43" s="39"/>
      <x:c r="C43" s="39"/>
      <x:c r="D43" s="77" t="str">
        <x:v>Groups interpret the evidence. Facilitator labels any offered interpretation as a hypothesis and invites correction.</x:v>
      </x:c>
      <x:c r="E43" s="77"/>
      <x:c r="F43" s="77"/>
      <x:c r="G43" s="77"/>
      <x:c r="H43" s="77"/>
      <x:c r="I43" s="77"/>
      <x:c r="J43" s="77"/>
      <x:c r="K43" s="77"/>
      <x:c r="L43" s="77"/>
      <x:c r="M43" s="12"/>
      <x:c r="N43" s="12"/>
    </x:row>
    <x:row r="44" ht="22" customHeight="1">
      <x:c r="A44" s="39"/>
      <x:c r="B44" s="39"/>
      <x:c r="C44" s="39"/>
      <x:c r="D44" s="77"/>
      <x:c r="E44" s="77"/>
      <x:c r="F44" s="77"/>
      <x:c r="G44" s="77"/>
      <x:c r="H44" s="77"/>
      <x:c r="I44" s="77"/>
      <x:c r="J44" s="77"/>
      <x:c r="K44" s="77"/>
      <x:c r="L44" s="77"/>
      <x:c r="M44" s="12"/>
      <x:c r="N44" s="12"/>
    </x:row>
    <x:row r="45" ht="22" customHeight="1">
      <x:c r="A45" s="39"/>
      <x:c r="B45" s="39"/>
      <x:c r="C45" s="39"/>
      <x:c r="D45" s="77"/>
      <x:c r="E45" s="77"/>
      <x:c r="F45" s="77"/>
      <x:c r="G45" s="77"/>
      <x:c r="H45" s="77"/>
      <x:c r="I45" s="77"/>
      <x:c r="J45" s="77"/>
      <x:c r="K45" s="77"/>
      <x:c r="L45" s="77"/>
      <x:c r="M45" s="12"/>
      <x:c r="N45" s="12"/>
    </x:row>
    <x:row r="46" ht="22" customHeight="1">
      <x:c r="A46" s="39" t="str">
        <x:v>Confronting</x:v>
      </x:c>
      <x:c r="B46" s="39"/>
      <x:c r="C46" s="39"/>
      <x:c r="D46" s="77" t="str">
        <x:v>Negotiate challenge language. Interrupt personal attacks directly; let colleagues test assumptions once the process is understood.</x:v>
      </x:c>
      <x:c r="E46" s="77"/>
      <x:c r="F46" s="77"/>
      <x:c r="G46" s="77"/>
      <x:c r="H46" s="77"/>
      <x:c r="I46" s="77"/>
      <x:c r="J46" s="77"/>
      <x:c r="K46" s="77"/>
      <x:c r="L46" s="77"/>
      <x:c r="M46" s="12"/>
      <x:c r="N46" s="12"/>
    </x:row>
    <x:row r="47" ht="22" customHeight="1">
      <x:c r="A47" s="39"/>
      <x:c r="B47" s="39"/>
      <x:c r="C47" s="39"/>
      <x:c r="D47" s="77"/>
      <x:c r="E47" s="77"/>
      <x:c r="F47" s="77"/>
      <x:c r="G47" s="77"/>
      <x:c r="H47" s="77"/>
      <x:c r="I47" s="77"/>
      <x:c r="J47" s="77"/>
      <x:c r="K47" s="77"/>
      <x:c r="L47" s="77"/>
      <x:c r="M47" s="12"/>
      <x:c r="N47" s="12"/>
    </x:row>
    <x:row r="48" ht="22" customHeight="1">
      <x:c r="A48" s="39"/>
      <x:c r="B48" s="39"/>
      <x:c r="C48" s="39"/>
      <x:c r="D48" s="77"/>
      <x:c r="E48" s="77"/>
      <x:c r="F48" s="77"/>
      <x:c r="G48" s="77"/>
      <x:c r="H48" s="77"/>
      <x:c r="I48" s="77"/>
      <x:c r="J48" s="77"/>
      <x:c r="K48" s="77"/>
      <x:c r="L48" s="77"/>
      <x:c r="M48" s="12"/>
      <x:c r="N48" s="12"/>
    </x:row>
    <x:row r="49" ht="22" customHeight="1">
      <x:c r="A49" s="39" t="str">
        <x:v>Feeling</x:v>
      </x:c>
      <x:c r="B49" s="39"/>
      <x:c r="C49" s="39"/>
      <x:c r="D49" s="77" t="str">
        <x:v>Offer a pass and a private pause route. Do not require an emotional disclosure round or infer feelings from appearance.</x:v>
      </x:c>
      <x:c r="E49" s="77"/>
      <x:c r="F49" s="77"/>
      <x:c r="G49" s="77"/>
      <x:c r="H49" s="77"/>
      <x:c r="I49" s="77"/>
      <x:c r="J49" s="77"/>
      <x:c r="K49" s="77"/>
      <x:c r="L49" s="77"/>
      <x:c r="M49" s="12"/>
      <x:c r="N49" s="12"/>
    </x:row>
    <x:row r="50" ht="22" customHeight="1">
      <x:c r="A50" s="39"/>
      <x:c r="B50" s="39"/>
      <x:c r="C50" s="39"/>
      <x:c r="D50" s="77"/>
      <x:c r="E50" s="77"/>
      <x:c r="F50" s="77"/>
      <x:c r="G50" s="77"/>
      <x:c r="H50" s="77"/>
      <x:c r="I50" s="77"/>
      <x:c r="J50" s="77"/>
      <x:c r="K50" s="77"/>
      <x:c r="L50" s="77"/>
      <x:c r="M50" s="12"/>
      <x:c r="N50" s="12"/>
    </x:row>
    <x:row r="51" ht="22" customHeight="1">
      <x:c r="A51" s="39"/>
      <x:c r="B51" s="39"/>
      <x:c r="C51" s="39"/>
      <x:c r="D51" s="77"/>
      <x:c r="E51" s="77"/>
      <x:c r="F51" s="77"/>
      <x:c r="G51" s="77"/>
      <x:c r="H51" s="77"/>
      <x:c r="I51" s="77"/>
      <x:c r="J51" s="77"/>
      <x:c r="K51" s="77"/>
      <x:c r="L51" s="77"/>
      <x:c r="M51" s="12"/>
      <x:c r="N51" s="12"/>
    </x:row>
    <x:row r="52" ht="22" customHeight="1">
      <x:c r="A52" s="39" t="str">
        <x:v>Structuring</x:v>
      </x:c>
      <x:c r="B52" s="39"/>
      <x:c r="C52" s="39"/>
      <x:c r="D52" s="77" t="str">
        <x:v>Facilitator initially explains a common task; groups later choose their own way to draft the trial. Review after the first task.</x:v>
      </x:c>
      <x:c r="E52" s="77"/>
      <x:c r="F52" s="77"/>
      <x:c r="G52" s="77"/>
      <x:c r="H52" s="77"/>
      <x:c r="I52" s="77"/>
      <x:c r="J52" s="77"/>
      <x:c r="K52" s="77"/>
      <x:c r="L52" s="77"/>
      <x:c r="M52" s="12"/>
      <x:c r="N52" s="12"/>
    </x:row>
    <x:row r="53" ht="22" customHeight="1">
      <x:c r="A53" s="39"/>
      <x:c r="B53" s="39"/>
      <x:c r="C53" s="39"/>
      <x:c r="D53" s="77"/>
      <x:c r="E53" s="77"/>
      <x:c r="F53" s="77"/>
      <x:c r="G53" s="77"/>
      <x:c r="H53" s="77"/>
      <x:c r="I53" s="77"/>
      <x:c r="J53" s="77"/>
      <x:c r="K53" s="77"/>
      <x:c r="L53" s="77"/>
      <x:c r="M53" s="12"/>
      <x:c r="N53" s="12"/>
    </x:row>
    <x:row r="54" ht="22" customHeight="1">
      <x:c r="A54" s="39"/>
      <x:c r="B54" s="39"/>
      <x:c r="C54" s="39"/>
      <x:c r="D54" s="77"/>
      <x:c r="E54" s="77"/>
      <x:c r="F54" s="77"/>
      <x:c r="G54" s="77"/>
      <x:c r="H54" s="77"/>
      <x:c r="I54" s="77"/>
      <x:c r="J54" s="77"/>
      <x:c r="K54" s="77"/>
      <x:c r="L54" s="77"/>
      <x:c r="M54" s="12"/>
      <x:c r="N54" s="12"/>
    </x:row>
    <x:row r="55" ht="22" customHeight="1">
      <x:c r="A55" s="39" t="str">
        <x:v>Valuing</x:v>
      </x:c>
      <x:c r="B55" s="39"/>
      <x:c r="C55" s="39"/>
      <x:c r="D55" s="77" t="str">
        <x:v>Accessible contribution routes are planned with participants. Recognise useful ideas without ranking people; protect dissent from attribution.</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43" t="str">
        <x:v>Source basis: H01 | Original workplace application unless explicitly identified as a source transcription. See 04 Source Notes.</x:v>
      </x:c>
      <x:c r="B58" s="43"/>
      <x:c r="C58" s="43"/>
      <x:c r="D58" s="43"/>
      <x:c r="E58" s="43"/>
      <x:c r="F58" s="43"/>
      <x:c r="G58" s="43"/>
      <x:c r="H58" s="43"/>
      <x:c r="I58" s="43"/>
      <x:c r="J58" s="43"/>
      <x:c r="K58" s="43"/>
      <x:c r="L58" s="43"/>
      <x:c r="M58" s="12"/>
      <x:c r="N58" s="12"/>
    </x:row>
    <x:row r="59" ht="22" customHeight="1">
      <x:c r="A59" s="43"/>
      <x:c r="B59" s="43"/>
      <x:c r="C59" s="43"/>
      <x:c r="D59" s="43"/>
      <x:c r="E59" s="43"/>
      <x:c r="F59" s="43"/>
      <x:c r="G59" s="43"/>
      <x:c r="H59" s="43"/>
      <x:c r="I59" s="43"/>
      <x:c r="J59" s="43"/>
      <x:c r="K59" s="43"/>
      <x:c r="L59" s="43"/>
      <x:c r="M59" s="12"/>
      <x:c r="N59" s="12"/>
    </x:row>
    <x:row r="60" ht="22" customHeight="1">
      <x:c r="A60" s="12"/>
      <x:c r="B60" s="12"/>
      <x:c r="C60" s="12"/>
      <x:c r="D60" s="12"/>
      <x:c r="E60" s="12"/>
      <x:c r="F60" s="12"/>
      <x:c r="G60" s="12"/>
      <x:c r="H60" s="12"/>
      <x:c r="I60" s="12"/>
      <x:c r="J60" s="12"/>
      <x:c r="K60" s="12"/>
      <x:c r="L60" s="12"/>
      <x:c r="M60" s="12"/>
      <x:c r="N60" s="12"/>
    </x:row>
    <x:row r="61" ht="22" customHeight="1">
      <x:c r="A61" s="12"/>
      <x:c r="B61" s="12"/>
      <x:c r="C61" s="12"/>
      <x:c r="D61" s="12"/>
      <x:c r="E61" s="12"/>
      <x:c r="F61" s="12"/>
      <x:c r="G61" s="12"/>
      <x:c r="H61" s="12"/>
      <x:c r="I61" s="12"/>
      <x:c r="J61" s="12"/>
      <x:c r="K61" s="12"/>
      <x:c r="L61" s="12"/>
      <x:c r="M61" s="12"/>
      <x:c r="N61" s="12"/>
    </x:row>
    <x:row r="62" ht="22" customHeight="1">
      <x:c r="A62" s="12"/>
      <x:c r="B62" s="12"/>
      <x:c r="C62" s="12"/>
      <x:c r="D62" s="12"/>
      <x:c r="E62" s="12"/>
      <x:c r="F62" s="12"/>
      <x:c r="G62" s="12"/>
      <x:c r="H62" s="12"/>
      <x:c r="I62" s="12"/>
      <x:c r="J62" s="12"/>
      <x:c r="K62" s="12"/>
      <x:c r="L62" s="12"/>
      <x:c r="M62" s="12"/>
      <x:c r="N62" s="12"/>
    </x:row>
    <x:row r="63" ht="22" customHeight="1">
      <x:c r="A63" s="12"/>
      <x:c r="B63" s="12"/>
      <x:c r="C63" s="12"/>
      <x:c r="D63" s="12"/>
      <x:c r="E63" s="12"/>
      <x:c r="F63" s="12"/>
      <x:c r="G63" s="12"/>
      <x:c r="H63" s="12"/>
      <x:c r="I63" s="12"/>
      <x:c r="J63" s="12"/>
      <x:c r="K63" s="12"/>
      <x:c r="L63" s="12"/>
      <x:c r="M63" s="12"/>
      <x:c r="N63" s="12"/>
    </x:row>
    <x:row r="64" ht="22" customHeight="1">
      <x:c r="A64" s="12"/>
      <x:c r="B64" s="12"/>
      <x:c r="C64" s="12"/>
      <x:c r="D64" s="12"/>
      <x:c r="E64" s="12"/>
      <x:c r="F64" s="12"/>
      <x:c r="G64" s="12"/>
      <x:c r="H64" s="12"/>
      <x:c r="I64" s="12"/>
      <x:c r="J64" s="12"/>
      <x:c r="K64" s="12"/>
      <x:c r="L64" s="12"/>
      <x:c r="M64" s="12"/>
      <x:c r="N64" s="12"/>
    </x:row>
    <x:row r="65" ht="22" customHeight="1">
      <x:c r="A65" s="12"/>
      <x:c r="B65" s="12"/>
      <x:c r="C65" s="12"/>
      <x:c r="D65" s="12"/>
      <x:c r="E65" s="12"/>
      <x:c r="F65" s="12"/>
      <x:c r="G65" s="12"/>
      <x:c r="H65" s="12"/>
      <x:c r="I65" s="12"/>
      <x:c r="J65" s="12"/>
      <x:c r="K65" s="12"/>
      <x:c r="L65" s="12"/>
      <x:c r="M65" s="12"/>
      <x:c r="N65" s="12"/>
    </x:row>
    <x:row r="66" ht="22" customHeight="1">
      <x:c r="A66" s="12"/>
      <x:c r="B66" s="12"/>
      <x:c r="C66" s="12"/>
      <x:c r="D66" s="12"/>
      <x:c r="E66" s="12"/>
      <x:c r="F66" s="12"/>
      <x:c r="G66" s="12"/>
      <x:c r="H66" s="12"/>
      <x:c r="I66" s="12"/>
      <x:c r="J66" s="12"/>
      <x:c r="K66" s="12"/>
      <x:c r="L66" s="12"/>
      <x:c r="M66" s="12"/>
      <x:c r="N66" s="12"/>
    </x:row>
    <x:row r="67" ht="22" customHeight="1">
      <x:c r="A67" s="12"/>
      <x:c r="B67" s="12"/>
      <x:c r="C67" s="12"/>
      <x:c r="D67" s="12"/>
      <x:c r="E67" s="12"/>
      <x:c r="F67" s="12"/>
      <x:c r="G67" s="12"/>
      <x:c r="H67" s="12"/>
      <x:c r="I67" s="12"/>
      <x:c r="J67" s="12"/>
      <x:c r="K67" s="12"/>
      <x:c r="L67" s="12"/>
      <x:c r="M67" s="12"/>
      <x:c r="N67" s="12"/>
    </x:row>
    <x:row r="68" ht="22" customHeight="1">
      <x:c r="A68" s="12"/>
      <x:c r="B68" s="12"/>
      <x:c r="C68" s="12"/>
      <x:c r="D68" s="12"/>
      <x:c r="E68" s="12"/>
      <x:c r="F68" s="12"/>
      <x:c r="G68" s="12"/>
      <x:c r="H68" s="12"/>
      <x:c r="I68" s="12"/>
      <x:c r="J68" s="12"/>
      <x:c r="K68" s="12"/>
      <x:c r="L68" s="12"/>
      <x:c r="M68" s="12"/>
      <x:c r="N68" s="12"/>
    </x:row>
    <x:row r="69" ht="22" customHeight="1">
      <x:c r="A69" s="12"/>
      <x:c r="B69" s="12"/>
      <x:c r="C69" s="12"/>
      <x:c r="D69" s="12"/>
      <x:c r="E69" s="12"/>
      <x:c r="F69" s="12"/>
      <x:c r="G69" s="12"/>
      <x:c r="H69" s="12"/>
      <x:c r="I69" s="12"/>
      <x:c r="J69" s="12"/>
      <x:c r="K69" s="12"/>
      <x:c r="L69" s="12"/>
      <x:c r="M69" s="12"/>
      <x:c r="N69" s="12"/>
    </x:row>
    <x:row r="70" ht="22" customHeight="1">
      <x:c r="A70" s="12"/>
      <x:c r="B70" s="12"/>
      <x:c r="C70" s="12"/>
      <x:c r="D70" s="12"/>
      <x:c r="E70" s="12"/>
      <x:c r="F70" s="12"/>
      <x:c r="G70" s="12"/>
      <x:c r="H70" s="12"/>
      <x:c r="I70" s="12"/>
      <x:c r="J70" s="12"/>
      <x:c r="K70" s="12"/>
      <x:c r="L70" s="12"/>
      <x:c r="M70" s="12"/>
      <x:c r="N70" s="12"/>
    </x:row>
    <x:row r="71" ht="22" customHeight="1">
      <x:c r="A71" s="12"/>
      <x:c r="B71" s="12"/>
      <x:c r="C71" s="12"/>
      <x:c r="D71" s="12"/>
      <x:c r="E71" s="12"/>
      <x:c r="F71" s="12"/>
      <x:c r="G71" s="12"/>
      <x:c r="H71" s="12"/>
      <x:c r="I71" s="12"/>
      <x:c r="J71" s="12"/>
      <x:c r="K71" s="12"/>
      <x:c r="L71" s="12"/>
      <x:c r="M71" s="12"/>
      <x:c r="N71" s="12"/>
    </x:row>
    <x:row r="72" ht="22" customHeight="1">
      <x:c r="A72" s="12"/>
      <x:c r="B72" s="12"/>
      <x:c r="C72" s="12"/>
      <x:c r="D72" s="12"/>
      <x:c r="E72" s="12"/>
      <x:c r="F72" s="12"/>
      <x:c r="G72" s="12"/>
      <x:c r="H72" s="12"/>
      <x:c r="I72" s="12"/>
      <x:c r="J72" s="12"/>
      <x:c r="K72" s="12"/>
      <x:c r="L72" s="12"/>
      <x:c r="M72" s="12"/>
      <x:c r="N72" s="12"/>
    </x:row>
    <x:row r="73" ht="22" customHeight="1">
      <x:c r="A73" s="12"/>
      <x:c r="B73" s="12"/>
      <x:c r="C73" s="12"/>
      <x:c r="D73" s="12"/>
      <x:c r="E73" s="12"/>
      <x:c r="F73" s="12"/>
      <x:c r="G73" s="12"/>
      <x:c r="H73" s="12"/>
      <x:c r="I73" s="12"/>
      <x:c r="J73" s="12"/>
      <x:c r="K73" s="12"/>
      <x:c r="L73" s="12"/>
      <x:c r="M73" s="12"/>
      <x:c r="N73" s="12"/>
    </x:row>
    <x:row r="74" ht="22" customHeight="1">
      <x:c r="A74" s="12"/>
      <x:c r="B74" s="12"/>
      <x:c r="C74" s="12"/>
      <x:c r="D74" s="12"/>
      <x:c r="E74" s="12"/>
      <x:c r="F74" s="12"/>
      <x:c r="G74" s="12"/>
      <x:c r="H74" s="12"/>
      <x:c r="I74" s="12"/>
      <x:c r="J74" s="12"/>
      <x:c r="K74" s="12"/>
      <x:c r="L74" s="12"/>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8:L21"/>
    <x:mergeCell ref="A24:L24"/>
    <x:mergeCell ref="A25:L26"/>
    <x:mergeCell ref="A27:L28"/>
    <x:mergeCell ref="A29:L30"/>
    <x:mergeCell ref="A31:L32"/>
    <x:mergeCell ref="A33:L34"/>
    <x:mergeCell ref="A35:L37"/>
    <x:mergeCell ref="A39:L39"/>
    <x:mergeCell ref="A40:C42"/>
    <x:mergeCell ref="D40:L42"/>
    <x:mergeCell ref="A43:C45"/>
    <x:mergeCell ref="D43:L45"/>
    <x:mergeCell ref="A46:C48"/>
    <x:mergeCell ref="D46:L48"/>
    <x:mergeCell ref="A49:C51"/>
    <x:mergeCell ref="D49:L51"/>
    <x:mergeCell ref="A52:C54"/>
    <x:mergeCell ref="D52:L54"/>
    <x:mergeCell ref="A55:C57"/>
    <x:mergeCell ref="D55:L57"/>
    <x:mergeCell ref="A58:L59"/>
  </x:mergeCells>
  <x:dataValidations count="1">
    <x:dataValidation type="list" sqref="C11:C16">
      <x:formula1>"Hierarchical,Co-operative,Autonomous"</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6" hidden="0" customWidth="1"/>
    <x:col min="2" max="2" width="16" hidden="0" customWidth="1"/>
    <x:col min="3" max="3" width="17" hidden="0" customWidth="1"/>
    <x:col min="4" max="4" width="39" hidden="0" customWidth="1"/>
    <x:col min="5" max="5" width="32" hidden="0" customWidth="1"/>
    <x:col min="6" max="6" width="20" hidden="0" customWidth="1"/>
    <x:col min="7" max="7" width="11" hidden="0" customWidth="1"/>
    <x:col min="8" max="8" width="12" hidden="0" customWidth="1"/>
    <x:col min="9" max="9" width="12" hidden="0" customWidth="1"/>
    <x:col min="10" max="10" width="11" hidden="0" customWidth="1"/>
    <x:col min="11" max="11" width="11" hidden="0" customWidth="1"/>
    <x:col min="12" max="12" width="23" hidden="0" customWidth="1"/>
    <x:col min="13" max="13" width="18" hidden="0" customWidth="1"/>
    <x:col min="14" max="14" width="11" hidden="0" customWidth="1"/>
  </x:cols>
  <x:sheetData>
    <x:row r="1" ht="22" customHeight="1">
      <x:c r="A1" s="16" t="str">
        <x:v>P08 | Timed agenda and run-of-show</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Turn the programme into an executable sequence with timings, roles, materials and outputs.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P08 | Planning | 30-60 minutes preparation</x:v>
      </x:c>
      <x:c r="B8" s="34"/>
      <x:c r="C8" s="34"/>
      <x:c r="D8" s="34"/>
      <x:c r="E8" s="34"/>
      <x:c r="F8" s="34"/>
      <x:c r="G8" s="34" t="str">
        <x:f>IFERROR(IF(HYPERLINK("HR_Delivery_Facilitation_Framework_and_Toolkit.pdf#page=51","PDF guide 51 / form 52 / example 53")="PDF guide 51 / form 52 / example 53",HYPERLINK("HR_Delivery_Facilitation_Framework_and_Toolkit.pdf#page=51","PDF guide 51 / form 52 / example 53"),"PDF guide 51 / form 52 / example 53"),"PDF guide 51 / form 52 / example 53")</x:f>
        <x:v>PDF guide 51 / form 52 / example 53</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34" customHeight="1">
      <x:c r="A10" s="199" t="str">
        <x:v>No.</x:v>
      </x:c>
      <x:c r="B10" s="199" t="str">
        <x:v>Dimension</x:v>
      </x:c>
      <x:c r="C10" s="199" t="str">
        <x:v>Mode</x:v>
      </x:c>
      <x:c r="D10" s="199" t="str">
        <x:v>Activity / task</x:v>
      </x:c>
      <x:c r="E10" s="199" t="str">
        <x:v>Output</x:v>
      </x:c>
      <x:c r="F10" s="199" t="str">
        <x:v>Lead</x:v>
      </x:c>
      <x:c r="G10" s="199" t="str">
        <x:v>Plan min</x:v>
      </x:c>
      <x:c r="H10" s="199" t="str">
        <x:v>Start</x:v>
      </x:c>
      <x:c r="I10" s="199" t="str">
        <x:v>Finish</x:v>
      </x:c>
      <x:c r="J10" s="199" t="str">
        <x:v>Actual min</x:v>
      </x:c>
      <x:c r="K10" s="199" t="str">
        <x:v>Variance</x:v>
      </x:c>
      <x:c r="L10" s="199" t="str">
        <x:v>Check</x:v>
      </x:c>
      <x:c r="M10" s="12" t="str">
        <x:v>Valid minutes (calc)</x:v>
      </x:c>
      <x:c r="N10" s="12"/>
    </x:row>
    <x:row r="11" ht="44" customHeight="1">
      <x:c r="A11" s="12" t="str">
        <x:f>IF(D11="","",ROW()-10)</x:f>
      </x:c>
      <x:c r="B11" s="202"/>
      <x:c r="C11" s="202"/>
      <x:c r="D11" s="202"/>
      <x:c r="E11" s="202"/>
      <x:c r="F11" s="202"/>
      <x:c r="G11" s="206"/>
      <x:c r="H11" s="204" t="str">
        <x:f>IF(D11="","",IF(AND(IF(ISNUMBER(G11),AND(G11&gt;=0,G11&lt;=1440,MOD(G11,1)=0),FALSE),ISNUMBER('01 Setup'!$D$12),'01 Setup'!$D$12&gt;=0,'01 Setup'!$D$12&lt;1,COUNT($G$11:G11)=COUNTA($D$11:D11)),'01 Setup'!$D$12+0/1440,""))</x:f>
      </x:c>
      <x:c r="I11" s="204" t="str">
        <x:f>IF(AND(ISNUMBER(H11),IF(ISNUMBER(G11),AND(G11&gt;=0,G11&lt;=1440,MOD(G11,1)=0),FALSE)),H11+G11/1440,"")</x:f>
      </x:c>
      <x:c r="J11" s="206"/>
      <x:c r="K11" s="208" t="str">
        <x:f>IF(AND(D11&lt;&gt;"",ISNUMBER(J11),J11&gt;=0,IF(ISNUMBER(G11),AND(G11&gt;=0,G11&lt;=1440,MOD(G11,1)=0),FALSE)),J11-G11,"")</x:f>
      </x:c>
      <x:c r="L11" s="12" t="str">
        <x:f>IF(D11="","",IF(NOT(IF(ISNUMBER(G11),AND(G11&gt;=0,G11&lt;=1440,MOD(G11,1)=0),FALSE)),"Check minutes",IF(OR(B11="",C11="",E11="",F11=""),"Check context","Ready")))</x:f>
      </x:c>
      <x:c r="M11" s="12" t="str">
        <x:f>IF(AND(D11&lt;&gt;"",IF(ISNUMBER(G11),AND(G11&gt;=0,G11&lt;=1440,MOD(G11,1)=0),FALSE)),G11,"")</x:f>
      </x:c>
      <x:c r="N11" s="12"/>
    </x:row>
    <x:row r="12" ht="44" customHeight="1">
      <x:c r="A12" s="12" t="str">
        <x:f>IF(D12="","",ROW()-10)</x:f>
      </x:c>
      <x:c r="B12" s="202"/>
      <x:c r="C12" s="202"/>
      <x:c r="D12" s="202"/>
      <x:c r="E12" s="202"/>
      <x:c r="F12" s="202"/>
      <x:c r="G12" s="206"/>
      <x:c r="H12" s="204" t="str">
        <x:f>IF(D12="","",IF(AND(IF(ISNUMBER(G12),AND(G12&gt;=0,G12&lt;=1440,MOD(G12,1)=0),FALSE),ISNUMBER('01 Setup'!$D$12),'01 Setup'!$D$12&gt;=0,'01 Setup'!$D$12&lt;1,COUNT($G$11:G12)=COUNTA($D$11:D12)),'01 Setup'!$D$12+SUM($G$11:G11)/1440,""))</x:f>
      </x:c>
      <x:c r="I12" s="204" t="str">
        <x:f>IF(AND(ISNUMBER(H12),IF(ISNUMBER(G12),AND(G12&gt;=0,G12&lt;=1440,MOD(G12,1)=0),FALSE)),H12+G12/1440,"")</x:f>
      </x:c>
      <x:c r="J12" s="206"/>
      <x:c r="K12" s="208" t="str">
        <x:f>IF(AND(D12&lt;&gt;"",ISNUMBER(J12),J12&gt;=0,IF(ISNUMBER(G12),AND(G12&gt;=0,G12&lt;=1440,MOD(G12,1)=0),FALSE)),J12-G12,"")</x:f>
      </x:c>
      <x:c r="L12" s="12" t="str">
        <x:f>IF(D12="","",IF(NOT(IF(ISNUMBER(G12),AND(G12&gt;=0,G12&lt;=1440,MOD(G12,1)=0),FALSE)),"Check minutes",IF(OR(B12="",C12="",E12="",F12=""),"Check context","Ready")))</x:f>
      </x:c>
      <x:c r="M12" s="12" t="str">
        <x:f>IF(AND(D12&lt;&gt;"",IF(ISNUMBER(G12),AND(G12&gt;=0,G12&lt;=1440,MOD(G12,1)=0),FALSE)),G12,"")</x:f>
      </x:c>
      <x:c r="N12" s="12"/>
    </x:row>
    <x:row r="13" ht="44" customHeight="1">
      <x:c r="A13" s="12" t="str">
        <x:f>IF(D13="","",ROW()-10)</x:f>
      </x:c>
      <x:c r="B13" s="202"/>
      <x:c r="C13" s="202"/>
      <x:c r="D13" s="202"/>
      <x:c r="E13" s="202"/>
      <x:c r="F13" s="202"/>
      <x:c r="G13" s="206"/>
      <x:c r="H13" s="204" t="str">
        <x:f>IF(D13="","",IF(AND(IF(ISNUMBER(G13),AND(G13&gt;=0,G13&lt;=1440,MOD(G13,1)=0),FALSE),ISNUMBER('01 Setup'!$D$12),'01 Setup'!$D$12&gt;=0,'01 Setup'!$D$12&lt;1,COUNT($G$11:G13)=COUNTA($D$11:D13)),'01 Setup'!$D$12+SUM($G$11:G12)/1440,""))</x:f>
      </x:c>
      <x:c r="I13" s="204" t="str">
        <x:f>IF(AND(ISNUMBER(H13),IF(ISNUMBER(G13),AND(G13&gt;=0,G13&lt;=1440,MOD(G13,1)=0),FALSE)),H13+G13/1440,"")</x:f>
      </x:c>
      <x:c r="J13" s="206"/>
      <x:c r="K13" s="208" t="str">
        <x:f>IF(AND(D13&lt;&gt;"",ISNUMBER(J13),J13&gt;=0,IF(ISNUMBER(G13),AND(G13&gt;=0,G13&lt;=1440,MOD(G13,1)=0),FALSE)),J13-G13,"")</x:f>
      </x:c>
      <x:c r="L13" s="12" t="str">
        <x:f>IF(D13="","",IF(NOT(IF(ISNUMBER(G13),AND(G13&gt;=0,G13&lt;=1440,MOD(G13,1)=0),FALSE)),"Check minutes",IF(OR(B13="",C13="",E13="",F13=""),"Check context","Ready")))</x:f>
      </x:c>
      <x:c r="M13" s="12" t="str">
        <x:f>IF(AND(D13&lt;&gt;"",IF(ISNUMBER(G13),AND(G13&gt;=0,G13&lt;=1440,MOD(G13,1)=0),FALSE)),G13,"")</x:f>
      </x:c>
      <x:c r="N13" s="12"/>
    </x:row>
    <x:row r="14" ht="44" customHeight="1">
      <x:c r="A14" s="12" t="str">
        <x:f>IF(D14="","",ROW()-10)</x:f>
      </x:c>
      <x:c r="B14" s="202"/>
      <x:c r="C14" s="202"/>
      <x:c r="D14" s="202"/>
      <x:c r="E14" s="202"/>
      <x:c r="F14" s="202"/>
      <x:c r="G14" s="206"/>
      <x:c r="H14" s="204" t="str">
        <x:f>IF(D14="","",IF(AND(IF(ISNUMBER(G14),AND(G14&gt;=0,G14&lt;=1440,MOD(G14,1)=0),FALSE),ISNUMBER('01 Setup'!$D$12),'01 Setup'!$D$12&gt;=0,'01 Setup'!$D$12&lt;1,COUNT($G$11:G14)=COUNTA($D$11:D14)),'01 Setup'!$D$12+SUM($G$11:G13)/1440,""))</x:f>
      </x:c>
      <x:c r="I14" s="204" t="str">
        <x:f>IF(AND(ISNUMBER(H14),IF(ISNUMBER(G14),AND(G14&gt;=0,G14&lt;=1440,MOD(G14,1)=0),FALSE)),H14+G14/1440,"")</x:f>
      </x:c>
      <x:c r="J14" s="206"/>
      <x:c r="K14" s="208" t="str">
        <x:f>IF(AND(D14&lt;&gt;"",ISNUMBER(J14),J14&gt;=0,IF(ISNUMBER(G14),AND(G14&gt;=0,G14&lt;=1440,MOD(G14,1)=0),FALSE)),J14-G14,"")</x:f>
      </x:c>
      <x:c r="L14" s="12" t="str">
        <x:f>IF(D14="","",IF(NOT(IF(ISNUMBER(G14),AND(G14&gt;=0,G14&lt;=1440,MOD(G14,1)=0),FALSE)),"Check minutes",IF(OR(B14="",C14="",E14="",F14=""),"Check context","Ready")))</x:f>
      </x:c>
      <x:c r="M14" s="12" t="str">
        <x:f>IF(AND(D14&lt;&gt;"",IF(ISNUMBER(G14),AND(G14&gt;=0,G14&lt;=1440,MOD(G14,1)=0),FALSE)),G14,"")</x:f>
      </x:c>
      <x:c r="N14" s="12"/>
    </x:row>
    <x:row r="15" ht="44" customHeight="1">
      <x:c r="A15" s="12" t="str">
        <x:f>IF(D15="","",ROW()-10)</x:f>
      </x:c>
      <x:c r="B15" s="202"/>
      <x:c r="C15" s="202"/>
      <x:c r="D15" s="202"/>
      <x:c r="E15" s="202"/>
      <x:c r="F15" s="202"/>
      <x:c r="G15" s="206"/>
      <x:c r="H15" s="204" t="str">
        <x:f>IF(D15="","",IF(AND(IF(ISNUMBER(G15),AND(G15&gt;=0,G15&lt;=1440,MOD(G15,1)=0),FALSE),ISNUMBER('01 Setup'!$D$12),'01 Setup'!$D$12&gt;=0,'01 Setup'!$D$12&lt;1,COUNT($G$11:G15)=COUNTA($D$11:D15)),'01 Setup'!$D$12+SUM($G$11:G14)/1440,""))</x:f>
      </x:c>
      <x:c r="I15" s="204" t="str">
        <x:f>IF(AND(ISNUMBER(H15),IF(ISNUMBER(G15),AND(G15&gt;=0,G15&lt;=1440,MOD(G15,1)=0),FALSE)),H15+G15/1440,"")</x:f>
      </x:c>
      <x:c r="J15" s="206"/>
      <x:c r="K15" s="208" t="str">
        <x:f>IF(AND(D15&lt;&gt;"",ISNUMBER(J15),J15&gt;=0,IF(ISNUMBER(G15),AND(G15&gt;=0,G15&lt;=1440,MOD(G15,1)=0),FALSE)),J15-G15,"")</x:f>
      </x:c>
      <x:c r="L15" s="12" t="str">
        <x:f>IF(D15="","",IF(NOT(IF(ISNUMBER(G15),AND(G15&gt;=0,G15&lt;=1440,MOD(G15,1)=0),FALSE)),"Check minutes",IF(OR(B15="",C15="",E15="",F15=""),"Check context","Ready")))</x:f>
      </x:c>
      <x:c r="M15" s="12" t="str">
        <x:f>IF(AND(D15&lt;&gt;"",IF(ISNUMBER(G15),AND(G15&gt;=0,G15&lt;=1440,MOD(G15,1)=0),FALSE)),G15,"")</x:f>
      </x:c>
      <x:c r="N15" s="12"/>
    </x:row>
    <x:row r="16" ht="44" customHeight="1">
      <x:c r="A16" s="12" t="str">
        <x:f>IF(D16="","",ROW()-10)</x:f>
      </x:c>
      <x:c r="B16" s="202"/>
      <x:c r="C16" s="202"/>
      <x:c r="D16" s="202"/>
      <x:c r="E16" s="202"/>
      <x:c r="F16" s="202"/>
      <x:c r="G16" s="206"/>
      <x:c r="H16" s="204" t="str">
        <x:f>IF(D16="","",IF(AND(IF(ISNUMBER(G16),AND(G16&gt;=0,G16&lt;=1440,MOD(G16,1)=0),FALSE),ISNUMBER('01 Setup'!$D$12),'01 Setup'!$D$12&gt;=0,'01 Setup'!$D$12&lt;1,COUNT($G$11:G16)=COUNTA($D$11:D16)),'01 Setup'!$D$12+SUM($G$11:G15)/1440,""))</x:f>
      </x:c>
      <x:c r="I16" s="204" t="str">
        <x:f>IF(AND(ISNUMBER(H16),IF(ISNUMBER(G16),AND(G16&gt;=0,G16&lt;=1440,MOD(G16,1)=0),FALSE)),H16+G16/1440,"")</x:f>
      </x:c>
      <x:c r="J16" s="206"/>
      <x:c r="K16" s="208" t="str">
        <x:f>IF(AND(D16&lt;&gt;"",ISNUMBER(J16),J16&gt;=0,IF(ISNUMBER(G16),AND(G16&gt;=0,G16&lt;=1440,MOD(G16,1)=0),FALSE)),J16-G16,"")</x:f>
      </x:c>
      <x:c r="L16" s="12" t="str">
        <x:f>IF(D16="","",IF(NOT(IF(ISNUMBER(G16),AND(G16&gt;=0,G16&lt;=1440,MOD(G16,1)=0),FALSE)),"Check minutes",IF(OR(B16="",C16="",E16="",F16=""),"Check context","Ready")))</x:f>
      </x:c>
      <x:c r="M16" s="12" t="str">
        <x:f>IF(AND(D16&lt;&gt;"",IF(ISNUMBER(G16),AND(G16&gt;=0,G16&lt;=1440,MOD(G16,1)=0),FALSE)),G16,"")</x:f>
      </x:c>
      <x:c r="N16" s="12"/>
    </x:row>
    <x:row r="17" ht="44" customHeight="1">
      <x:c r="A17" s="12" t="str">
        <x:f>IF(D17="","",ROW()-10)</x:f>
      </x:c>
      <x:c r="B17" s="202"/>
      <x:c r="C17" s="202"/>
      <x:c r="D17" s="202"/>
      <x:c r="E17" s="202"/>
      <x:c r="F17" s="202"/>
      <x:c r="G17" s="206"/>
      <x:c r="H17" s="204" t="str">
        <x:f>IF(D17="","",IF(AND(IF(ISNUMBER(G17),AND(G17&gt;=0,G17&lt;=1440,MOD(G17,1)=0),FALSE),ISNUMBER('01 Setup'!$D$12),'01 Setup'!$D$12&gt;=0,'01 Setup'!$D$12&lt;1,COUNT($G$11:G17)=COUNTA($D$11:D17)),'01 Setup'!$D$12+SUM($G$11:G16)/1440,""))</x:f>
      </x:c>
      <x:c r="I17" s="204" t="str">
        <x:f>IF(AND(ISNUMBER(H17),IF(ISNUMBER(G17),AND(G17&gt;=0,G17&lt;=1440,MOD(G17,1)=0),FALSE)),H17+G17/1440,"")</x:f>
      </x:c>
      <x:c r="J17" s="206"/>
      <x:c r="K17" s="208" t="str">
        <x:f>IF(AND(D17&lt;&gt;"",ISNUMBER(J17),J17&gt;=0,IF(ISNUMBER(G17),AND(G17&gt;=0,G17&lt;=1440,MOD(G17,1)=0),FALSE)),J17-G17,"")</x:f>
      </x:c>
      <x:c r="L17" s="12" t="str">
        <x:f>IF(D17="","",IF(NOT(IF(ISNUMBER(G17),AND(G17&gt;=0,G17&lt;=1440,MOD(G17,1)=0),FALSE)),"Check minutes",IF(OR(B17="",C17="",E17="",F17=""),"Check context","Ready")))</x:f>
      </x:c>
      <x:c r="M17" s="12" t="str">
        <x:f>IF(AND(D17&lt;&gt;"",IF(ISNUMBER(G17),AND(G17&gt;=0,G17&lt;=1440,MOD(G17,1)=0),FALSE)),G17,"")</x:f>
      </x:c>
      <x:c r="N17" s="12"/>
    </x:row>
    <x:row r="18" ht="44" customHeight="1">
      <x:c r="A18" s="12" t="str">
        <x:f>IF(D18="","",ROW()-10)</x:f>
      </x:c>
      <x:c r="B18" s="202"/>
      <x:c r="C18" s="202"/>
      <x:c r="D18" s="202"/>
      <x:c r="E18" s="202"/>
      <x:c r="F18" s="202"/>
      <x:c r="G18" s="206"/>
      <x:c r="H18" s="204" t="str">
        <x:f>IF(D18="","",IF(AND(IF(ISNUMBER(G18),AND(G18&gt;=0,G18&lt;=1440,MOD(G18,1)=0),FALSE),ISNUMBER('01 Setup'!$D$12),'01 Setup'!$D$12&gt;=0,'01 Setup'!$D$12&lt;1,COUNT($G$11:G18)=COUNTA($D$11:D18)),'01 Setup'!$D$12+SUM($G$11:G17)/1440,""))</x:f>
      </x:c>
      <x:c r="I18" s="204" t="str">
        <x:f>IF(AND(ISNUMBER(H18),IF(ISNUMBER(G18),AND(G18&gt;=0,G18&lt;=1440,MOD(G18,1)=0),FALSE)),H18+G18/1440,"")</x:f>
      </x:c>
      <x:c r="J18" s="206"/>
      <x:c r="K18" s="208" t="str">
        <x:f>IF(AND(D18&lt;&gt;"",ISNUMBER(J18),J18&gt;=0,IF(ISNUMBER(G18),AND(G18&gt;=0,G18&lt;=1440,MOD(G18,1)=0),FALSE)),J18-G18,"")</x:f>
      </x:c>
      <x:c r="L18" s="12" t="str">
        <x:f>IF(D18="","",IF(NOT(IF(ISNUMBER(G18),AND(G18&gt;=0,G18&lt;=1440,MOD(G18,1)=0),FALSE)),"Check minutes",IF(OR(B18="",C18="",E18="",F18=""),"Check context","Ready")))</x:f>
      </x:c>
      <x:c r="M18" s="12" t="str">
        <x:f>IF(AND(D18&lt;&gt;"",IF(ISNUMBER(G18),AND(G18&gt;=0,G18&lt;=1440,MOD(G18,1)=0),FALSE)),G18,"")</x:f>
      </x:c>
      <x:c r="N18" s="12"/>
    </x:row>
    <x:row r="19" ht="44" customHeight="1">
      <x:c r="A19" s="12" t="str">
        <x:f>IF(D19="","",ROW()-10)</x:f>
      </x:c>
      <x:c r="B19" s="202"/>
      <x:c r="C19" s="202"/>
      <x:c r="D19" s="202"/>
      <x:c r="E19" s="202"/>
      <x:c r="F19" s="202"/>
      <x:c r="G19" s="206"/>
      <x:c r="H19" s="204" t="str">
        <x:f>IF(D19="","",IF(AND(IF(ISNUMBER(G19),AND(G19&gt;=0,G19&lt;=1440,MOD(G19,1)=0),FALSE),ISNUMBER('01 Setup'!$D$12),'01 Setup'!$D$12&gt;=0,'01 Setup'!$D$12&lt;1,COUNT($G$11:G19)=COUNTA($D$11:D19)),'01 Setup'!$D$12+SUM($G$11:G18)/1440,""))</x:f>
      </x:c>
      <x:c r="I19" s="204" t="str">
        <x:f>IF(AND(ISNUMBER(H19),IF(ISNUMBER(G19),AND(G19&gt;=0,G19&lt;=1440,MOD(G19,1)=0),FALSE)),H19+G19/1440,"")</x:f>
      </x:c>
      <x:c r="J19" s="206"/>
      <x:c r="K19" s="208" t="str">
        <x:f>IF(AND(D19&lt;&gt;"",ISNUMBER(J19),J19&gt;=0,IF(ISNUMBER(G19),AND(G19&gt;=0,G19&lt;=1440,MOD(G19,1)=0),FALSE)),J19-G19,"")</x:f>
      </x:c>
      <x:c r="L19" s="12" t="str">
        <x:f>IF(D19="","",IF(NOT(IF(ISNUMBER(G19),AND(G19&gt;=0,G19&lt;=1440,MOD(G19,1)=0),FALSE)),"Check minutes",IF(OR(B19="",C19="",E19="",F19=""),"Check context","Ready")))</x:f>
      </x:c>
      <x:c r="M19" s="12" t="str">
        <x:f>IF(AND(D19&lt;&gt;"",IF(ISNUMBER(G19),AND(G19&gt;=0,G19&lt;=1440,MOD(G19,1)=0),FALSE)),G19,"")</x:f>
      </x:c>
      <x:c r="N19" s="12"/>
    </x:row>
    <x:row r="20" ht="44" customHeight="1">
      <x:c r="A20" s="12" t="str">
        <x:f>IF(D20="","",ROW()-10)</x:f>
      </x:c>
      <x:c r="B20" s="202"/>
      <x:c r="C20" s="202"/>
      <x:c r="D20" s="202"/>
      <x:c r="E20" s="202"/>
      <x:c r="F20" s="202"/>
      <x:c r="G20" s="206"/>
      <x:c r="H20" s="204" t="str">
        <x:f>IF(D20="","",IF(AND(IF(ISNUMBER(G20),AND(G20&gt;=0,G20&lt;=1440,MOD(G20,1)=0),FALSE),ISNUMBER('01 Setup'!$D$12),'01 Setup'!$D$12&gt;=0,'01 Setup'!$D$12&lt;1,COUNT($G$11:G20)=COUNTA($D$11:D20)),'01 Setup'!$D$12+SUM($G$11:G19)/1440,""))</x:f>
      </x:c>
      <x:c r="I20" s="204" t="str">
        <x:f>IF(AND(ISNUMBER(H20),IF(ISNUMBER(G20),AND(G20&gt;=0,G20&lt;=1440,MOD(G20,1)=0),FALSE)),H20+G20/1440,"")</x:f>
      </x:c>
      <x:c r="J20" s="206"/>
      <x:c r="K20" s="208" t="str">
        <x:f>IF(AND(D20&lt;&gt;"",ISNUMBER(J20),J20&gt;=0,IF(ISNUMBER(G20),AND(G20&gt;=0,G20&lt;=1440,MOD(G20,1)=0),FALSE)),J20-G20,"")</x:f>
      </x:c>
      <x:c r="L20" s="12" t="str">
        <x:f>IF(D20="","",IF(NOT(IF(ISNUMBER(G20),AND(G20&gt;=0,G20&lt;=1440,MOD(G20,1)=0),FALSE)),"Check minutes",IF(OR(B20="",C20="",E20="",F20=""),"Check context","Ready")))</x:f>
      </x:c>
      <x:c r="M20" s="12" t="str">
        <x:f>IF(AND(D20&lt;&gt;"",IF(ISNUMBER(G20),AND(G20&gt;=0,G20&lt;=1440,MOD(G20,1)=0),FALSE)),G20,"")</x:f>
      </x:c>
      <x:c r="N20" s="12"/>
    </x:row>
    <x:row r="21" ht="44" customHeight="1">
      <x:c r="A21" s="12" t="str">
        <x:f>IF(D21="","",ROW()-10)</x:f>
      </x:c>
      <x:c r="B21" s="202"/>
      <x:c r="C21" s="202"/>
      <x:c r="D21" s="202"/>
      <x:c r="E21" s="202"/>
      <x:c r="F21" s="202"/>
      <x:c r="G21" s="206"/>
      <x:c r="H21" s="204" t="str">
        <x:f>IF(D21="","",IF(AND(IF(ISNUMBER(G21),AND(G21&gt;=0,G21&lt;=1440,MOD(G21,1)=0),FALSE),ISNUMBER('01 Setup'!$D$12),'01 Setup'!$D$12&gt;=0,'01 Setup'!$D$12&lt;1,COUNT($G$11:G21)=COUNTA($D$11:D21)),'01 Setup'!$D$12+SUM($G$11:G20)/1440,""))</x:f>
      </x:c>
      <x:c r="I21" s="204" t="str">
        <x:f>IF(AND(ISNUMBER(H21),IF(ISNUMBER(G21),AND(G21&gt;=0,G21&lt;=1440,MOD(G21,1)=0),FALSE)),H21+G21/1440,"")</x:f>
      </x:c>
      <x:c r="J21" s="206"/>
      <x:c r="K21" s="208" t="str">
        <x:f>IF(AND(D21&lt;&gt;"",ISNUMBER(J21),J21&gt;=0,IF(ISNUMBER(G21),AND(G21&gt;=0,G21&lt;=1440,MOD(G21,1)=0),FALSE)),J21-G21,"")</x:f>
      </x:c>
      <x:c r="L21" s="12" t="str">
        <x:f>IF(D21="","",IF(NOT(IF(ISNUMBER(G21),AND(G21&gt;=0,G21&lt;=1440,MOD(G21,1)=0),FALSE)),"Check minutes",IF(OR(B21="",C21="",E21="",F21=""),"Check context","Ready")))</x:f>
      </x:c>
      <x:c r="M21" s="12" t="str">
        <x:f>IF(AND(D21&lt;&gt;"",IF(ISNUMBER(G21),AND(G21&gt;=0,G21&lt;=1440,MOD(G21,1)=0),FALSE)),G21,"")</x:f>
      </x:c>
      <x:c r="N21" s="12"/>
    </x:row>
    <x:row r="22" ht="44" customHeight="1">
      <x:c r="A22" s="12" t="str">
        <x:f>IF(D22="","",ROW()-10)</x:f>
      </x:c>
      <x:c r="B22" s="202"/>
      <x:c r="C22" s="202"/>
      <x:c r="D22" s="202"/>
      <x:c r="E22" s="202"/>
      <x:c r="F22" s="202"/>
      <x:c r="G22" s="206"/>
      <x:c r="H22" s="204" t="str">
        <x:f>IF(D22="","",IF(AND(IF(ISNUMBER(G22),AND(G22&gt;=0,G22&lt;=1440,MOD(G22,1)=0),FALSE),ISNUMBER('01 Setup'!$D$12),'01 Setup'!$D$12&gt;=0,'01 Setup'!$D$12&lt;1,COUNT($G$11:G22)=COUNTA($D$11:D22)),'01 Setup'!$D$12+SUM($G$11:G21)/1440,""))</x:f>
      </x:c>
      <x:c r="I22" s="204" t="str">
        <x:f>IF(AND(ISNUMBER(H22),IF(ISNUMBER(G22),AND(G22&gt;=0,G22&lt;=1440,MOD(G22,1)=0),FALSE)),H22+G22/1440,"")</x:f>
      </x:c>
      <x:c r="J22" s="206"/>
      <x:c r="K22" s="208" t="str">
        <x:f>IF(AND(D22&lt;&gt;"",ISNUMBER(J22),J22&gt;=0,IF(ISNUMBER(G22),AND(G22&gt;=0,G22&lt;=1440,MOD(G22,1)=0),FALSE)),J22-G22,"")</x:f>
      </x:c>
      <x:c r="L22" s="12" t="str">
        <x:f>IF(D22="","",IF(NOT(IF(ISNUMBER(G22),AND(G22&gt;=0,G22&lt;=1440,MOD(G22,1)=0),FALSE)),"Check minutes",IF(OR(B22="",C22="",E22="",F22=""),"Check context","Ready")))</x:f>
      </x:c>
      <x:c r="M22" s="12" t="str">
        <x:f>IF(AND(D22&lt;&gt;"",IF(ISNUMBER(G22),AND(G22&gt;=0,G22&lt;=1440,MOD(G22,1)=0),FALSE)),G22,"")</x:f>
      </x:c>
      <x:c r="N22" s="12"/>
    </x:row>
    <x:row r="23" ht="44" customHeight="1">
      <x:c r="A23" s="12" t="str">
        <x:f>IF(D23="","",ROW()-10)</x:f>
      </x:c>
      <x:c r="B23" s="202"/>
      <x:c r="C23" s="202"/>
      <x:c r="D23" s="202"/>
      <x:c r="E23" s="202"/>
      <x:c r="F23" s="202"/>
      <x:c r="G23" s="206"/>
      <x:c r="H23" s="204" t="str">
        <x:f>IF(D23="","",IF(AND(IF(ISNUMBER(G23),AND(G23&gt;=0,G23&lt;=1440,MOD(G23,1)=0),FALSE),ISNUMBER('01 Setup'!$D$12),'01 Setup'!$D$12&gt;=0,'01 Setup'!$D$12&lt;1,COUNT($G$11:G23)=COUNTA($D$11:D23)),'01 Setup'!$D$12+SUM($G$11:G22)/1440,""))</x:f>
      </x:c>
      <x:c r="I23" s="204" t="str">
        <x:f>IF(AND(ISNUMBER(H23),IF(ISNUMBER(G23),AND(G23&gt;=0,G23&lt;=1440,MOD(G23,1)=0),FALSE)),H23+G23/1440,"")</x:f>
      </x:c>
      <x:c r="J23" s="206"/>
      <x:c r="K23" s="208" t="str">
        <x:f>IF(AND(D23&lt;&gt;"",ISNUMBER(J23),J23&gt;=0,IF(ISNUMBER(G23),AND(G23&gt;=0,G23&lt;=1440,MOD(G23,1)=0),FALSE)),J23-G23,"")</x:f>
      </x:c>
      <x:c r="L23" s="12" t="str">
        <x:f>IF(D23="","",IF(NOT(IF(ISNUMBER(G23),AND(G23&gt;=0,G23&lt;=1440,MOD(G23,1)=0),FALSE)),"Check minutes",IF(OR(B23="",C23="",E23="",F23=""),"Check context","Ready")))</x:f>
      </x:c>
      <x:c r="M23" s="12" t="str">
        <x:f>IF(AND(D23&lt;&gt;"",IF(ISNUMBER(G23),AND(G23&gt;=0,G23&lt;=1440,MOD(G23,1)=0),FALSE)),G23,"")</x:f>
      </x:c>
      <x:c r="N23" s="12"/>
    </x:row>
    <x:row r="24" ht="44" customHeight="1">
      <x:c r="A24" s="12" t="str">
        <x:f>IF(D24="","",ROW()-10)</x:f>
      </x:c>
      <x:c r="B24" s="202"/>
      <x:c r="C24" s="202"/>
      <x:c r="D24" s="202"/>
      <x:c r="E24" s="202"/>
      <x:c r="F24" s="202"/>
      <x:c r="G24" s="206"/>
      <x:c r="H24" s="204" t="str">
        <x:f>IF(D24="","",IF(AND(IF(ISNUMBER(G24),AND(G24&gt;=0,G24&lt;=1440,MOD(G24,1)=0),FALSE),ISNUMBER('01 Setup'!$D$12),'01 Setup'!$D$12&gt;=0,'01 Setup'!$D$12&lt;1,COUNT($G$11:G24)=COUNTA($D$11:D24)),'01 Setup'!$D$12+SUM($G$11:G23)/1440,""))</x:f>
      </x:c>
      <x:c r="I24" s="204" t="str">
        <x:f>IF(AND(ISNUMBER(H24),IF(ISNUMBER(G24),AND(G24&gt;=0,G24&lt;=1440,MOD(G24,1)=0),FALSE)),H24+G24/1440,"")</x:f>
      </x:c>
      <x:c r="J24" s="206"/>
      <x:c r="K24" s="208" t="str">
        <x:f>IF(AND(D24&lt;&gt;"",ISNUMBER(J24),J24&gt;=0,IF(ISNUMBER(G24),AND(G24&gt;=0,G24&lt;=1440,MOD(G24,1)=0),FALSE)),J24-G24,"")</x:f>
      </x:c>
      <x:c r="L24" s="12" t="str">
        <x:f>IF(D24="","",IF(NOT(IF(ISNUMBER(G24),AND(G24&gt;=0,G24&lt;=1440,MOD(G24,1)=0),FALSE)),"Check minutes",IF(OR(B24="",C24="",E24="",F24=""),"Check context","Ready")))</x:f>
      </x:c>
      <x:c r="M24" s="12" t="str">
        <x:f>IF(AND(D24&lt;&gt;"",IF(ISNUMBER(G24),AND(G24&gt;=0,G24&lt;=1440,MOD(G24,1)=0),FALSE)),G24,"")</x:f>
      </x:c>
      <x:c r="N24" s="12"/>
    </x:row>
    <x:row r="25" ht="44" customHeight="1">
      <x:c r="A25" s="12" t="str">
        <x:f>IF(D25="","",ROW()-10)</x:f>
      </x:c>
      <x:c r="B25" s="202"/>
      <x:c r="C25" s="202"/>
      <x:c r="D25" s="202"/>
      <x:c r="E25" s="202"/>
      <x:c r="F25" s="202"/>
      <x:c r="G25" s="206"/>
      <x:c r="H25" s="204" t="str">
        <x:f>IF(D25="","",IF(AND(IF(ISNUMBER(G25),AND(G25&gt;=0,G25&lt;=1440,MOD(G25,1)=0),FALSE),ISNUMBER('01 Setup'!$D$12),'01 Setup'!$D$12&gt;=0,'01 Setup'!$D$12&lt;1,COUNT($G$11:G25)=COUNTA($D$11:D25)),'01 Setup'!$D$12+SUM($G$11:G24)/1440,""))</x:f>
      </x:c>
      <x:c r="I25" s="204" t="str">
        <x:f>IF(AND(ISNUMBER(H25),IF(ISNUMBER(G25),AND(G25&gt;=0,G25&lt;=1440,MOD(G25,1)=0),FALSE)),H25+G25/1440,"")</x:f>
      </x:c>
      <x:c r="J25" s="206"/>
      <x:c r="K25" s="208" t="str">
        <x:f>IF(AND(D25&lt;&gt;"",ISNUMBER(J25),J25&gt;=0,IF(ISNUMBER(G25),AND(G25&gt;=0,G25&lt;=1440,MOD(G25,1)=0),FALSE)),J25-G25,"")</x:f>
      </x:c>
      <x:c r="L25" s="12" t="str">
        <x:f>IF(D25="","",IF(NOT(IF(ISNUMBER(G25),AND(G25&gt;=0,G25&lt;=1440,MOD(G25,1)=0),FALSE)),"Check minutes",IF(OR(B25="",C25="",E25="",F25=""),"Check context","Ready")))</x:f>
      </x:c>
      <x:c r="M25" s="12" t="str">
        <x:f>IF(AND(D25&lt;&gt;"",IF(ISNUMBER(G25),AND(G25&gt;=0,G25&lt;=1440,MOD(G25,1)=0),FALSE)),G25,"")</x:f>
      </x:c>
      <x:c r="N25" s="12"/>
    </x:row>
    <x:row r="26" ht="44" customHeight="1">
      <x:c r="A26" s="12" t="str">
        <x:f>IF(D26="","",ROW()-10)</x:f>
      </x:c>
      <x:c r="B26" s="202"/>
      <x:c r="C26" s="202"/>
      <x:c r="D26" s="202"/>
      <x:c r="E26" s="202"/>
      <x:c r="F26" s="202"/>
      <x:c r="G26" s="206"/>
      <x:c r="H26" s="204" t="str">
        <x:f>IF(D26="","",IF(AND(IF(ISNUMBER(G26),AND(G26&gt;=0,G26&lt;=1440,MOD(G26,1)=0),FALSE),ISNUMBER('01 Setup'!$D$12),'01 Setup'!$D$12&gt;=0,'01 Setup'!$D$12&lt;1,COUNT($G$11:G26)=COUNTA($D$11:D26)),'01 Setup'!$D$12+SUM($G$11:G25)/1440,""))</x:f>
      </x:c>
      <x:c r="I26" s="204" t="str">
        <x:f>IF(AND(ISNUMBER(H26),IF(ISNUMBER(G26),AND(G26&gt;=0,G26&lt;=1440,MOD(G26,1)=0),FALSE)),H26+G26/1440,"")</x:f>
      </x:c>
      <x:c r="J26" s="206"/>
      <x:c r="K26" s="208" t="str">
        <x:f>IF(AND(D26&lt;&gt;"",ISNUMBER(J26),J26&gt;=0,IF(ISNUMBER(G26),AND(G26&gt;=0,G26&lt;=1440,MOD(G26,1)=0),FALSE)),J26-G26,"")</x:f>
      </x:c>
      <x:c r="L26" s="12" t="str">
        <x:f>IF(D26="","",IF(NOT(IF(ISNUMBER(G26),AND(G26&gt;=0,G26&lt;=1440,MOD(G26,1)=0),FALSE)),"Check minutes",IF(OR(B26="",C26="",E26="",F26=""),"Check context","Ready")))</x:f>
      </x:c>
      <x:c r="M26" s="12" t="str">
        <x:f>IF(AND(D26&lt;&gt;"",IF(ISNUMBER(G26),AND(G26&gt;=0,G26&lt;=1440,MOD(G26,1)=0),FALSE)),G26,"")</x:f>
      </x:c>
      <x:c r="N26" s="12"/>
    </x:row>
    <x:row r="27" ht="44" customHeight="1">
      <x:c r="A27" s="12" t="str">
        <x:f>IF(D27="","",ROW()-10)</x:f>
      </x:c>
      <x:c r="B27" s="202"/>
      <x:c r="C27" s="202"/>
      <x:c r="D27" s="202"/>
      <x:c r="E27" s="202"/>
      <x:c r="F27" s="202"/>
      <x:c r="G27" s="206"/>
      <x:c r="H27" s="204" t="str">
        <x:f>IF(D27="","",IF(AND(IF(ISNUMBER(G27),AND(G27&gt;=0,G27&lt;=1440,MOD(G27,1)=0),FALSE),ISNUMBER('01 Setup'!$D$12),'01 Setup'!$D$12&gt;=0,'01 Setup'!$D$12&lt;1,COUNT($G$11:G27)=COUNTA($D$11:D27)),'01 Setup'!$D$12+SUM($G$11:G26)/1440,""))</x:f>
      </x:c>
      <x:c r="I27" s="204" t="str">
        <x:f>IF(AND(ISNUMBER(H27),IF(ISNUMBER(G27),AND(G27&gt;=0,G27&lt;=1440,MOD(G27,1)=0),FALSE)),H27+G27/1440,"")</x:f>
      </x:c>
      <x:c r="J27" s="206"/>
      <x:c r="K27" s="208" t="str">
        <x:f>IF(AND(D27&lt;&gt;"",ISNUMBER(J27),J27&gt;=0,IF(ISNUMBER(G27),AND(G27&gt;=0,G27&lt;=1440,MOD(G27,1)=0),FALSE)),J27-G27,"")</x:f>
      </x:c>
      <x:c r="L27" s="12" t="str">
        <x:f>IF(D27="","",IF(NOT(IF(ISNUMBER(G27),AND(G27&gt;=0,G27&lt;=1440,MOD(G27,1)=0),FALSE)),"Check minutes",IF(OR(B27="",C27="",E27="",F27=""),"Check context","Ready")))</x:f>
      </x:c>
      <x:c r="M27" s="12" t="str">
        <x:f>IF(AND(D27&lt;&gt;"",IF(ISNUMBER(G27),AND(G27&gt;=0,G27&lt;=1440,MOD(G27,1)=0),FALSE)),G27,"")</x:f>
      </x:c>
      <x:c r="N27" s="12"/>
    </x:row>
    <x:row r="28" ht="44" customHeight="1">
      <x:c r="A28" s="12" t="str">
        <x:f>IF(D28="","",ROW()-10)</x:f>
      </x:c>
      <x:c r="B28" s="202"/>
      <x:c r="C28" s="202"/>
      <x:c r="D28" s="202"/>
      <x:c r="E28" s="202"/>
      <x:c r="F28" s="202"/>
      <x:c r="G28" s="206"/>
      <x:c r="H28" s="204" t="str">
        <x:f>IF(D28="","",IF(AND(IF(ISNUMBER(G28),AND(G28&gt;=0,G28&lt;=1440,MOD(G28,1)=0),FALSE),ISNUMBER('01 Setup'!$D$12),'01 Setup'!$D$12&gt;=0,'01 Setup'!$D$12&lt;1,COUNT($G$11:G28)=COUNTA($D$11:D28)),'01 Setup'!$D$12+SUM($G$11:G27)/1440,""))</x:f>
      </x:c>
      <x:c r="I28" s="204" t="str">
        <x:f>IF(AND(ISNUMBER(H28),IF(ISNUMBER(G28),AND(G28&gt;=0,G28&lt;=1440,MOD(G28,1)=0),FALSE)),H28+G28/1440,"")</x:f>
      </x:c>
      <x:c r="J28" s="206"/>
      <x:c r="K28" s="208" t="str">
        <x:f>IF(AND(D28&lt;&gt;"",ISNUMBER(J28),J28&gt;=0,IF(ISNUMBER(G28),AND(G28&gt;=0,G28&lt;=1440,MOD(G28,1)=0),FALSE)),J28-G28,"")</x:f>
      </x:c>
      <x:c r="L28" s="12" t="str">
        <x:f>IF(D28="","",IF(NOT(IF(ISNUMBER(G28),AND(G28&gt;=0,G28&lt;=1440,MOD(G28,1)=0),FALSE)),"Check minutes",IF(OR(B28="",C28="",E28="",F28=""),"Check context","Ready")))</x:f>
      </x:c>
      <x:c r="M28" s="12" t="str">
        <x:f>IF(AND(D28&lt;&gt;"",IF(ISNUMBER(G28),AND(G28&gt;=0,G28&lt;=1440,MOD(G28,1)=0),FALSE)),G28,"")</x:f>
      </x:c>
      <x:c r="N28" s="12"/>
    </x:row>
    <x:row r="29" ht="44" customHeight="1">
      <x:c r="A29" s="12" t="str">
        <x:f>IF(D29="","",ROW()-10)</x:f>
      </x:c>
      <x:c r="B29" s="202"/>
      <x:c r="C29" s="202"/>
      <x:c r="D29" s="202"/>
      <x:c r="E29" s="202"/>
      <x:c r="F29" s="202"/>
      <x:c r="G29" s="206"/>
      <x:c r="H29" s="204" t="str">
        <x:f>IF(D29="","",IF(AND(IF(ISNUMBER(G29),AND(G29&gt;=0,G29&lt;=1440,MOD(G29,1)=0),FALSE),ISNUMBER('01 Setup'!$D$12),'01 Setup'!$D$12&gt;=0,'01 Setup'!$D$12&lt;1,COUNT($G$11:G29)=COUNTA($D$11:D29)),'01 Setup'!$D$12+SUM($G$11:G28)/1440,""))</x:f>
      </x:c>
      <x:c r="I29" s="204" t="str">
        <x:f>IF(AND(ISNUMBER(H29),IF(ISNUMBER(G29),AND(G29&gt;=0,G29&lt;=1440,MOD(G29,1)=0),FALSE)),H29+G29/1440,"")</x:f>
      </x:c>
      <x:c r="J29" s="206"/>
      <x:c r="K29" s="208" t="str">
        <x:f>IF(AND(D29&lt;&gt;"",ISNUMBER(J29),J29&gt;=0,IF(ISNUMBER(G29),AND(G29&gt;=0,G29&lt;=1440,MOD(G29,1)=0),FALSE)),J29-G29,"")</x:f>
      </x:c>
      <x:c r="L29" s="12" t="str">
        <x:f>IF(D29="","",IF(NOT(IF(ISNUMBER(G29),AND(G29&gt;=0,G29&lt;=1440,MOD(G29,1)=0),FALSE)),"Check minutes",IF(OR(B29="",C29="",E29="",F29=""),"Check context","Ready")))</x:f>
      </x:c>
      <x:c r="M29" s="12" t="str">
        <x:f>IF(AND(D29&lt;&gt;"",IF(ISNUMBER(G29),AND(G29&gt;=0,G29&lt;=1440,MOD(G29,1)=0),FALSE)),G29,"")</x:f>
      </x:c>
      <x:c r="N29" s="12"/>
    </x:row>
    <x:row r="30" ht="44" customHeight="1">
      <x:c r="A30" s="12" t="str">
        <x:f>IF(D30="","",ROW()-10)</x:f>
      </x:c>
      <x:c r="B30" s="202"/>
      <x:c r="C30" s="202"/>
      <x:c r="D30" s="202"/>
      <x:c r="E30" s="202"/>
      <x:c r="F30" s="202"/>
      <x:c r="G30" s="206"/>
      <x:c r="H30" s="204" t="str">
        <x:f>IF(D30="","",IF(AND(IF(ISNUMBER(G30),AND(G30&gt;=0,G30&lt;=1440,MOD(G30,1)=0),FALSE),ISNUMBER('01 Setup'!$D$12),'01 Setup'!$D$12&gt;=0,'01 Setup'!$D$12&lt;1,COUNT($G$11:G30)=COUNTA($D$11:D30)),'01 Setup'!$D$12+SUM($G$11:G29)/1440,""))</x:f>
      </x:c>
      <x:c r="I30" s="204" t="str">
        <x:f>IF(AND(ISNUMBER(H30),IF(ISNUMBER(G30),AND(G30&gt;=0,G30&lt;=1440,MOD(G30,1)=0),FALSE)),H30+G30/1440,"")</x:f>
      </x:c>
      <x:c r="J30" s="206"/>
      <x:c r="K30" s="208" t="str">
        <x:f>IF(AND(D30&lt;&gt;"",ISNUMBER(J30),J30&gt;=0,IF(ISNUMBER(G30),AND(G30&gt;=0,G30&lt;=1440,MOD(G30,1)=0),FALSE)),J30-G30,"")</x:f>
      </x:c>
      <x:c r="L30" s="12" t="str">
        <x:f>IF(D30="","",IF(NOT(IF(ISNUMBER(G30),AND(G30&gt;=0,G30&lt;=1440,MOD(G30,1)=0),FALSE)),"Check minutes",IF(OR(B30="",C30="",E30="",F30=""),"Check context","Ready")))</x:f>
      </x:c>
      <x:c r="M30" s="12" t="str">
        <x:f>IF(AND(D30&lt;&gt;"",IF(ISNUMBER(G30),AND(G30&gt;=0,G30&lt;=1440,MOD(G30,1)=0),FALSE)),G30,"")</x:f>
      </x:c>
      <x:c r="N30" s="12"/>
    </x:row>
    <x:row r="31" ht="44" customHeight="1">
      <x:c r="A31" s="12" t="str">
        <x:f>IF(D31="","",ROW()-10)</x:f>
      </x:c>
      <x:c r="B31" s="202"/>
      <x:c r="C31" s="202"/>
      <x:c r="D31" s="202"/>
      <x:c r="E31" s="202"/>
      <x:c r="F31" s="202"/>
      <x:c r="G31" s="206"/>
      <x:c r="H31" s="204" t="str">
        <x:f>IF(D31="","",IF(AND(IF(ISNUMBER(G31),AND(G31&gt;=0,G31&lt;=1440,MOD(G31,1)=0),FALSE),ISNUMBER('01 Setup'!$D$12),'01 Setup'!$D$12&gt;=0,'01 Setup'!$D$12&lt;1,COUNT($G$11:G31)=COUNTA($D$11:D31)),'01 Setup'!$D$12+SUM($G$11:G30)/1440,""))</x:f>
      </x:c>
      <x:c r="I31" s="204" t="str">
        <x:f>IF(AND(ISNUMBER(H31),IF(ISNUMBER(G31),AND(G31&gt;=0,G31&lt;=1440,MOD(G31,1)=0),FALSE)),H31+G31/1440,"")</x:f>
      </x:c>
      <x:c r="J31" s="206"/>
      <x:c r="K31" s="208" t="str">
        <x:f>IF(AND(D31&lt;&gt;"",ISNUMBER(J31),J31&gt;=0,IF(ISNUMBER(G31),AND(G31&gt;=0,G31&lt;=1440,MOD(G31,1)=0),FALSE)),J31-G31,"")</x:f>
      </x:c>
      <x:c r="L31" s="12" t="str">
        <x:f>IF(D31="","",IF(NOT(IF(ISNUMBER(G31),AND(G31&gt;=0,G31&lt;=1440,MOD(G31,1)=0),FALSE)),"Check minutes",IF(OR(B31="",C31="",E31="",F31=""),"Check context","Ready")))</x:f>
      </x:c>
      <x:c r="M31" s="12" t="str">
        <x:f>IF(AND(D31&lt;&gt;"",IF(ISNUMBER(G31),AND(G31&gt;=0,G31&lt;=1440,MOD(G31,1)=0),FALSE)),G31,"")</x:f>
      </x:c>
      <x:c r="N31" s="12"/>
    </x:row>
    <x:row r="32" ht="44" customHeight="1">
      <x:c r="A32" s="12" t="str">
        <x:f>IF(D32="","",ROW()-10)</x:f>
      </x:c>
      <x:c r="B32" s="202"/>
      <x:c r="C32" s="202"/>
      <x:c r="D32" s="202"/>
      <x:c r="E32" s="202"/>
      <x:c r="F32" s="202"/>
      <x:c r="G32" s="206"/>
      <x:c r="H32" s="204" t="str">
        <x:f>IF(D32="","",IF(AND(IF(ISNUMBER(G32),AND(G32&gt;=0,G32&lt;=1440,MOD(G32,1)=0),FALSE),ISNUMBER('01 Setup'!$D$12),'01 Setup'!$D$12&gt;=0,'01 Setup'!$D$12&lt;1,COUNT($G$11:G32)=COUNTA($D$11:D32)),'01 Setup'!$D$12+SUM($G$11:G31)/1440,""))</x:f>
      </x:c>
      <x:c r="I32" s="204" t="str">
        <x:f>IF(AND(ISNUMBER(H32),IF(ISNUMBER(G32),AND(G32&gt;=0,G32&lt;=1440,MOD(G32,1)=0),FALSE)),H32+G32/1440,"")</x:f>
      </x:c>
      <x:c r="J32" s="206"/>
      <x:c r="K32" s="208" t="str">
        <x:f>IF(AND(D32&lt;&gt;"",ISNUMBER(J32),J32&gt;=0,IF(ISNUMBER(G32),AND(G32&gt;=0,G32&lt;=1440,MOD(G32,1)=0),FALSE)),J32-G32,"")</x:f>
      </x:c>
      <x:c r="L32" s="12" t="str">
        <x:f>IF(D32="","",IF(NOT(IF(ISNUMBER(G32),AND(G32&gt;=0,G32&lt;=1440,MOD(G32,1)=0),FALSE)),"Check minutes",IF(OR(B32="",C32="",E32="",F32=""),"Check context","Ready")))</x:f>
      </x:c>
      <x:c r="M32" s="12" t="str">
        <x:f>IF(AND(D32&lt;&gt;"",IF(ISNUMBER(G32),AND(G32&gt;=0,G32&lt;=1440,MOD(G32,1)=0),FALSE)),G32,"")</x:f>
      </x:c>
      <x:c r="N32" s="12"/>
    </x:row>
    <x:row r="33" ht="44" customHeight="1">
      <x:c r="A33" s="12" t="str">
        <x:f>IF(D33="","",ROW()-10)</x:f>
      </x:c>
      <x:c r="B33" s="202"/>
      <x:c r="C33" s="202"/>
      <x:c r="D33" s="202"/>
      <x:c r="E33" s="202"/>
      <x:c r="F33" s="202"/>
      <x:c r="G33" s="206"/>
      <x:c r="H33" s="204" t="str">
        <x:f>IF(D33="","",IF(AND(IF(ISNUMBER(G33),AND(G33&gt;=0,G33&lt;=1440,MOD(G33,1)=0),FALSE),ISNUMBER('01 Setup'!$D$12),'01 Setup'!$D$12&gt;=0,'01 Setup'!$D$12&lt;1,COUNT($G$11:G33)=COUNTA($D$11:D33)),'01 Setup'!$D$12+SUM($G$11:G32)/1440,""))</x:f>
      </x:c>
      <x:c r="I33" s="204" t="str">
        <x:f>IF(AND(ISNUMBER(H33),IF(ISNUMBER(G33),AND(G33&gt;=0,G33&lt;=1440,MOD(G33,1)=0),FALSE)),H33+G33/1440,"")</x:f>
      </x:c>
      <x:c r="J33" s="206"/>
      <x:c r="K33" s="208" t="str">
        <x:f>IF(AND(D33&lt;&gt;"",ISNUMBER(J33),J33&gt;=0,IF(ISNUMBER(G33),AND(G33&gt;=0,G33&lt;=1440,MOD(G33,1)=0),FALSE)),J33-G33,"")</x:f>
      </x:c>
      <x:c r="L33" s="12" t="str">
        <x:f>IF(D33="","",IF(NOT(IF(ISNUMBER(G33),AND(G33&gt;=0,G33&lt;=1440,MOD(G33,1)=0),FALSE)),"Check minutes",IF(OR(B33="",C33="",E33="",F33=""),"Check context","Ready")))</x:f>
      </x:c>
      <x:c r="M33" s="12" t="str">
        <x:f>IF(AND(D33&lt;&gt;"",IF(ISNUMBER(G33),AND(G33&gt;=0,G33&lt;=1440,MOD(G33,1)=0),FALSE)),G33,"")</x:f>
      </x:c>
      <x:c r="N33" s="12"/>
    </x:row>
    <x:row r="34" ht="44" customHeight="1">
      <x:c r="A34" s="12" t="str">
        <x:f>IF(D34="","",ROW()-10)</x:f>
      </x:c>
      <x:c r="B34" s="202"/>
      <x:c r="C34" s="202"/>
      <x:c r="D34" s="202"/>
      <x:c r="E34" s="202"/>
      <x:c r="F34" s="202"/>
      <x:c r="G34" s="206"/>
      <x:c r="H34" s="204" t="str">
        <x:f>IF(D34="","",IF(AND(IF(ISNUMBER(G34),AND(G34&gt;=0,G34&lt;=1440,MOD(G34,1)=0),FALSE),ISNUMBER('01 Setup'!$D$12),'01 Setup'!$D$12&gt;=0,'01 Setup'!$D$12&lt;1,COUNT($G$11:G34)=COUNTA($D$11:D34)),'01 Setup'!$D$12+SUM($G$11:G33)/1440,""))</x:f>
      </x:c>
      <x:c r="I34" s="204" t="str">
        <x:f>IF(AND(ISNUMBER(H34),IF(ISNUMBER(G34),AND(G34&gt;=0,G34&lt;=1440,MOD(G34,1)=0),FALSE)),H34+G34/1440,"")</x:f>
      </x:c>
      <x:c r="J34" s="206"/>
      <x:c r="K34" s="208" t="str">
        <x:f>IF(AND(D34&lt;&gt;"",ISNUMBER(J34),J34&gt;=0,IF(ISNUMBER(G34),AND(G34&gt;=0,G34&lt;=1440,MOD(G34,1)=0),FALSE)),J34-G34,"")</x:f>
      </x:c>
      <x:c r="L34" s="12" t="str">
        <x:f>IF(D34="","",IF(NOT(IF(ISNUMBER(G34),AND(G34&gt;=0,G34&lt;=1440,MOD(G34,1)=0),FALSE)),"Check minutes",IF(OR(B34="",C34="",E34="",F34=""),"Check context","Ready")))</x:f>
      </x:c>
      <x:c r="M34" s="12" t="str">
        <x:f>IF(AND(D34&lt;&gt;"",IF(ISNUMBER(G34),AND(G34&gt;=0,G34&lt;=1440,MOD(G34,1)=0),FALSE)),G34,"")</x:f>
      </x:c>
      <x:c r="N34" s="12"/>
    </x:row>
    <x:row r="35" ht="44" customHeight="1">
      <x:c r="A35" s="12" t="str">
        <x:f>IF(D35="","",ROW()-10)</x:f>
      </x:c>
      <x:c r="B35" s="202"/>
      <x:c r="C35" s="202"/>
      <x:c r="D35" s="202"/>
      <x:c r="E35" s="202"/>
      <x:c r="F35" s="202"/>
      <x:c r="G35" s="206"/>
      <x:c r="H35" s="204" t="str">
        <x:f>IF(D35="","",IF(AND(IF(ISNUMBER(G35),AND(G35&gt;=0,G35&lt;=1440,MOD(G35,1)=0),FALSE),ISNUMBER('01 Setup'!$D$12),'01 Setup'!$D$12&gt;=0,'01 Setup'!$D$12&lt;1,COUNT($G$11:G35)=COUNTA($D$11:D35)),'01 Setup'!$D$12+SUM($G$11:G34)/1440,""))</x:f>
      </x:c>
      <x:c r="I35" s="204" t="str">
        <x:f>IF(AND(ISNUMBER(H35),IF(ISNUMBER(G35),AND(G35&gt;=0,G35&lt;=1440,MOD(G35,1)=0),FALSE)),H35+G35/1440,"")</x:f>
      </x:c>
      <x:c r="J35" s="206"/>
      <x:c r="K35" s="208" t="str">
        <x:f>IF(AND(D35&lt;&gt;"",ISNUMBER(J35),J35&gt;=0,IF(ISNUMBER(G35),AND(G35&gt;=0,G35&lt;=1440,MOD(G35,1)=0),FALSE)),J35-G35,"")</x:f>
      </x:c>
      <x:c r="L35" s="12" t="str">
        <x:f>IF(D35="","",IF(NOT(IF(ISNUMBER(G35),AND(G35&gt;=0,G35&lt;=1440,MOD(G35,1)=0),FALSE)),"Check minutes",IF(OR(B35="",C35="",E35="",F35=""),"Check context","Ready")))</x:f>
      </x:c>
      <x:c r="M35" s="12" t="str">
        <x:f>IF(AND(D35&lt;&gt;"",IF(ISNUMBER(G35),AND(G35&gt;=0,G35&lt;=1440,MOD(G35,1)=0),FALSE)),G35,"")</x:f>
      </x:c>
      <x:c r="N35" s="12"/>
    </x:row>
    <x:row r="36" ht="44" customHeight="1">
      <x:c r="A36" s="12" t="str">
        <x:f>IF(D36="","",ROW()-10)</x:f>
      </x:c>
      <x:c r="B36" s="202"/>
      <x:c r="C36" s="202"/>
      <x:c r="D36" s="202"/>
      <x:c r="E36" s="202"/>
      <x:c r="F36" s="202"/>
      <x:c r="G36" s="206"/>
      <x:c r="H36" s="204" t="str">
        <x:f>IF(D36="","",IF(AND(IF(ISNUMBER(G36),AND(G36&gt;=0,G36&lt;=1440,MOD(G36,1)=0),FALSE),ISNUMBER('01 Setup'!$D$12),'01 Setup'!$D$12&gt;=0,'01 Setup'!$D$12&lt;1,COUNT($G$11:G36)=COUNTA($D$11:D36)),'01 Setup'!$D$12+SUM($G$11:G35)/1440,""))</x:f>
      </x:c>
      <x:c r="I36" s="204" t="str">
        <x:f>IF(AND(ISNUMBER(H36),IF(ISNUMBER(G36),AND(G36&gt;=0,G36&lt;=1440,MOD(G36,1)=0),FALSE)),H36+G36/1440,"")</x:f>
      </x:c>
      <x:c r="J36" s="206"/>
      <x:c r="K36" s="208" t="str">
        <x:f>IF(AND(D36&lt;&gt;"",ISNUMBER(J36),J36&gt;=0,IF(ISNUMBER(G36),AND(G36&gt;=0,G36&lt;=1440,MOD(G36,1)=0),FALSE)),J36-G36,"")</x:f>
      </x:c>
      <x:c r="L36" s="12" t="str">
        <x:f>IF(D36="","",IF(NOT(IF(ISNUMBER(G36),AND(G36&gt;=0,G36&lt;=1440,MOD(G36,1)=0),FALSE)),"Check minutes",IF(OR(B36="",C36="",E36="",F36=""),"Check context","Ready")))</x:f>
      </x:c>
      <x:c r="M36" s="12" t="str">
        <x:f>IF(AND(D36&lt;&gt;"",IF(ISNUMBER(G36),AND(G36&gt;=0,G36&lt;=1440,MOD(G36,1)=0),FALSE)),G36,"")</x:f>
      </x:c>
      <x:c r="N36" s="12"/>
    </x:row>
    <x:row r="37" ht="44" customHeight="1">
      <x:c r="A37" s="12" t="str">
        <x:f>IF(D37="","",ROW()-10)</x:f>
      </x:c>
      <x:c r="B37" s="202"/>
      <x:c r="C37" s="202"/>
      <x:c r="D37" s="202"/>
      <x:c r="E37" s="202"/>
      <x:c r="F37" s="202"/>
      <x:c r="G37" s="206"/>
      <x:c r="H37" s="204" t="str">
        <x:f>IF(D37="","",IF(AND(IF(ISNUMBER(G37),AND(G37&gt;=0,G37&lt;=1440,MOD(G37,1)=0),FALSE),ISNUMBER('01 Setup'!$D$12),'01 Setup'!$D$12&gt;=0,'01 Setup'!$D$12&lt;1,COUNT($G$11:G37)=COUNTA($D$11:D37)),'01 Setup'!$D$12+SUM($G$11:G36)/1440,""))</x:f>
      </x:c>
      <x:c r="I37" s="204" t="str">
        <x:f>IF(AND(ISNUMBER(H37),IF(ISNUMBER(G37),AND(G37&gt;=0,G37&lt;=1440,MOD(G37,1)=0),FALSE)),H37+G37/1440,"")</x:f>
      </x:c>
      <x:c r="J37" s="206"/>
      <x:c r="K37" s="208" t="str">
        <x:f>IF(AND(D37&lt;&gt;"",ISNUMBER(J37),J37&gt;=0,IF(ISNUMBER(G37),AND(G37&gt;=0,G37&lt;=1440,MOD(G37,1)=0),FALSE)),J37-G37,"")</x:f>
      </x:c>
      <x:c r="L37" s="12" t="str">
        <x:f>IF(D37="","",IF(NOT(IF(ISNUMBER(G37),AND(G37&gt;=0,G37&lt;=1440,MOD(G37,1)=0),FALSE)),"Check minutes",IF(OR(B37="",C37="",E37="",F37=""),"Check context","Ready")))</x:f>
      </x:c>
      <x:c r="M37" s="12" t="str">
        <x:f>IF(AND(D37&lt;&gt;"",IF(ISNUMBER(G37),AND(G37&gt;=0,G37&lt;=1440,MOD(G37,1)=0),FALSE)),G37,"")</x:f>
      </x:c>
      <x:c r="N37" s="12"/>
    </x:row>
    <x:row r="38" ht="44" customHeight="1">
      <x:c r="A38" s="12" t="str">
        <x:f>IF(D38="","",ROW()-10)</x:f>
      </x:c>
      <x:c r="B38" s="202"/>
      <x:c r="C38" s="202"/>
      <x:c r="D38" s="202"/>
      <x:c r="E38" s="202"/>
      <x:c r="F38" s="202"/>
      <x:c r="G38" s="206"/>
      <x:c r="H38" s="204" t="str">
        <x:f>IF(D38="","",IF(AND(IF(ISNUMBER(G38),AND(G38&gt;=0,G38&lt;=1440,MOD(G38,1)=0),FALSE),ISNUMBER('01 Setup'!$D$12),'01 Setup'!$D$12&gt;=0,'01 Setup'!$D$12&lt;1,COUNT($G$11:G38)=COUNTA($D$11:D38)),'01 Setup'!$D$12+SUM($G$11:G37)/1440,""))</x:f>
      </x:c>
      <x:c r="I38" s="204" t="str">
        <x:f>IF(AND(ISNUMBER(H38),IF(ISNUMBER(G38),AND(G38&gt;=0,G38&lt;=1440,MOD(G38,1)=0),FALSE)),H38+G38/1440,"")</x:f>
      </x:c>
      <x:c r="J38" s="206"/>
      <x:c r="K38" s="208" t="str">
        <x:f>IF(AND(D38&lt;&gt;"",ISNUMBER(J38),J38&gt;=0,IF(ISNUMBER(G38),AND(G38&gt;=0,G38&lt;=1440,MOD(G38,1)=0),FALSE)),J38-G38,"")</x:f>
      </x:c>
      <x:c r="L38" s="12" t="str">
        <x:f>IF(D38="","",IF(NOT(IF(ISNUMBER(G38),AND(G38&gt;=0,G38&lt;=1440,MOD(G38,1)=0),FALSE)),"Check minutes",IF(OR(B38="",C38="",E38="",F38=""),"Check context","Ready")))</x:f>
      </x:c>
      <x:c r="M38" s="12" t="str">
        <x:f>IF(AND(D38&lt;&gt;"",IF(ISNUMBER(G38),AND(G38&gt;=0,G38&lt;=1440,MOD(G38,1)=0),FALSE)),G38,"")</x:f>
      </x:c>
      <x:c r="N38" s="12"/>
    </x:row>
    <x:row r="39" ht="44" customHeight="1">
      <x:c r="A39" s="12" t="str">
        <x:f>IF(D39="","",ROW()-10)</x:f>
      </x:c>
      <x:c r="B39" s="202"/>
      <x:c r="C39" s="202"/>
      <x:c r="D39" s="202"/>
      <x:c r="E39" s="202"/>
      <x:c r="F39" s="202"/>
      <x:c r="G39" s="206"/>
      <x:c r="H39" s="204" t="str">
        <x:f>IF(D39="","",IF(AND(IF(ISNUMBER(G39),AND(G39&gt;=0,G39&lt;=1440,MOD(G39,1)=0),FALSE),ISNUMBER('01 Setup'!$D$12),'01 Setup'!$D$12&gt;=0,'01 Setup'!$D$12&lt;1,COUNT($G$11:G39)=COUNTA($D$11:D39)),'01 Setup'!$D$12+SUM($G$11:G38)/1440,""))</x:f>
      </x:c>
      <x:c r="I39" s="204" t="str">
        <x:f>IF(AND(ISNUMBER(H39),IF(ISNUMBER(G39),AND(G39&gt;=0,G39&lt;=1440,MOD(G39,1)=0),FALSE)),H39+G39/1440,"")</x:f>
      </x:c>
      <x:c r="J39" s="206"/>
      <x:c r="K39" s="208" t="str">
        <x:f>IF(AND(D39&lt;&gt;"",ISNUMBER(J39),J39&gt;=0,IF(ISNUMBER(G39),AND(G39&gt;=0,G39&lt;=1440,MOD(G39,1)=0),FALSE)),J39-G39,"")</x:f>
      </x:c>
      <x:c r="L39" s="12" t="str">
        <x:f>IF(D39="","",IF(NOT(IF(ISNUMBER(G39),AND(G39&gt;=0,G39&lt;=1440,MOD(G39,1)=0),FALSE)),"Check minutes",IF(OR(B39="",C39="",E39="",F39=""),"Check context","Ready")))</x:f>
      </x:c>
      <x:c r="M39" s="12" t="str">
        <x:f>IF(AND(D39&lt;&gt;"",IF(ISNUMBER(G39),AND(G39&gt;=0,G39&lt;=1440,MOD(G39,1)=0),FALSE)),G39,"")</x:f>
      </x:c>
      <x:c r="N39" s="12"/>
    </x:row>
    <x:row r="40" ht="44" customHeight="1">
      <x:c r="A40" s="12" t="str">
        <x:f>IF(D40="","",ROW()-10)</x:f>
      </x:c>
      <x:c r="B40" s="202"/>
      <x:c r="C40" s="202"/>
      <x:c r="D40" s="202"/>
      <x:c r="E40" s="202"/>
      <x:c r="F40" s="202"/>
      <x:c r="G40" s="206"/>
      <x:c r="H40" s="204" t="str">
        <x:f>IF(D40="","",IF(AND(IF(ISNUMBER(G40),AND(G40&gt;=0,G40&lt;=1440,MOD(G40,1)=0),FALSE),ISNUMBER('01 Setup'!$D$12),'01 Setup'!$D$12&gt;=0,'01 Setup'!$D$12&lt;1,COUNT($G$11:G40)=COUNTA($D$11:D40)),'01 Setup'!$D$12+SUM($G$11:G39)/1440,""))</x:f>
      </x:c>
      <x:c r="I40" s="204" t="str">
        <x:f>IF(AND(ISNUMBER(H40),IF(ISNUMBER(G40),AND(G40&gt;=0,G40&lt;=1440,MOD(G40,1)=0),FALSE)),H40+G40/1440,"")</x:f>
      </x:c>
      <x:c r="J40" s="206"/>
      <x:c r="K40" s="208" t="str">
        <x:f>IF(AND(D40&lt;&gt;"",ISNUMBER(J40),J40&gt;=0,IF(ISNUMBER(G40),AND(G40&gt;=0,G40&lt;=1440,MOD(G40,1)=0),FALSE)),J40-G40,"")</x:f>
      </x:c>
      <x:c r="L40" s="12" t="str">
        <x:f>IF(D40="","",IF(NOT(IF(ISNUMBER(G40),AND(G40&gt;=0,G40&lt;=1440,MOD(G40,1)=0),FALSE)),"Check minutes",IF(OR(B40="",C40="",E40="",F40=""),"Check context","Ready")))</x:f>
      </x:c>
      <x:c r="M40" s="12" t="str">
        <x:f>IF(AND(D40&lt;&gt;"",IF(ISNUMBER(G40),AND(G40&gt;=0,G40&lt;=1440,MOD(G40,1)=0),FALSE)),G40,"")</x:f>
      </x:c>
      <x:c r="N40" s="12"/>
    </x:row>
    <x:row r="41" ht="22" customHeight="1">
      <x:c r="A41" s="12"/>
      <x:c r="B41" s="12"/>
      <x:c r="C41" s="12"/>
      <x:c r="D41" s="12"/>
      <x:c r="E41" s="12"/>
      <x:c r="F41" s="12"/>
      <x:c r="G41" s="12"/>
      <x:c r="H41" s="12"/>
      <x:c r="I41" s="12"/>
      <x:c r="J41" s="12"/>
      <x:c r="K41" s="12"/>
      <x:c r="L41" s="12"/>
      <x:c r="M41" s="12"/>
      <x:c r="N41" s="12"/>
    </x:row>
    <x:row r="42" ht="22" customHeight="1">
      <x:c r="A42" s="12"/>
      <x:c r="B42" s="12"/>
      <x:c r="C42" s="12"/>
      <x:c r="D42" s="12"/>
      <x:c r="E42" s="12"/>
      <x:c r="F42" s="12"/>
      <x:c r="G42" s="12"/>
      <x:c r="H42" s="12"/>
      <x:c r="I42" s="12"/>
      <x:c r="J42" s="12"/>
      <x:c r="K42" s="12"/>
      <x:c r="L42" s="12"/>
      <x:c r="M42" s="12"/>
      <x:c r="N42" s="12"/>
    </x:row>
    <x:row r="43" ht="22" customHeight="1">
      <x:c r="A43" s="90" t="str">
        <x:v>Total planned minutes (valid duration entries only)</x:v>
      </x:c>
      <x:c r="B43" s="90"/>
      <x:c r="C43" s="90"/>
      <x:c r="D43" s="90"/>
      <x:c r="E43" s="90"/>
      <x:c r="F43" s="90"/>
      <x:c r="G43" s="12" t="str">
        <x:f>IF(COUNTA(D11:D40)=0,"",IF(COUNT(M11:M40)=COUNTA(D11:D40),SUM(M11:M40),""))</x:f>
      </x:c>
      <x:c r="H43" s="12"/>
      <x:c r="I43" s="12"/>
      <x:c r="J43" s="12"/>
      <x:c r="K43" s="12"/>
      <x:c r="L43" s="12"/>
      <x:c r="M43" s="12"/>
      <x:c r="N43" s="12"/>
    </x:row>
    <x:row r="44" ht="22" customHeight="1">
      <x:c r="A44" s="90"/>
      <x:c r="B44" s="90"/>
      <x:c r="C44" s="90"/>
      <x:c r="D44" s="90"/>
      <x:c r="E44" s="90"/>
      <x:c r="F44" s="90"/>
      <x:c r="G44" s="12"/>
      <x:c r="H44" s="12"/>
      <x:c r="I44" s="12"/>
      <x:c r="J44" s="12"/>
      <x:c r="K44" s="12"/>
      <x:c r="L44" s="12"/>
      <x:c r="M44" s="12"/>
      <x:c r="N44" s="12"/>
    </x:row>
    <x:row r="45" ht="22" customHeight="1">
      <x:c r="A45" s="12"/>
      <x:c r="B45" s="12"/>
      <x:c r="C45" s="12"/>
      <x:c r="D45" s="12"/>
      <x:c r="E45" s="12"/>
      <x:c r="F45" s="12"/>
      <x:c r="G45" s="12"/>
      <x:c r="H45" s="12"/>
      <x:c r="I45" s="12"/>
      <x:c r="J45" s="12"/>
      <x:c r="K45" s="12"/>
      <x:c r="L45" s="12"/>
      <x:c r="M45" s="12"/>
      <x:c r="N45" s="12"/>
    </x:row>
    <x:row r="46" ht="22" customHeight="1">
      <x:c r="A46" s="77" t="str">
        <x:v>Thirty supported rows. Calendar clock times are calculated from Setup start time and cumulative minutes. A missing or invalid duration blocks dependent times. This tracker does not choose methods, decide readiness or automatically redesign the agenda.</x:v>
      </x:c>
      <x:c r="B46" s="77"/>
      <x:c r="C46" s="77"/>
      <x:c r="D46" s="77"/>
      <x:c r="E46" s="77"/>
      <x:c r="F46" s="77"/>
      <x:c r="G46" s="77"/>
      <x:c r="H46" s="77"/>
      <x:c r="I46" s="77"/>
      <x:c r="J46" s="77"/>
      <x:c r="K46" s="77"/>
      <x:c r="L46" s="77"/>
      <x:c r="M46" s="12"/>
      <x:c r="N46" s="12"/>
    </x:row>
    <x:row r="47" ht="22" customHeight="1">
      <x:c r="A47" s="77"/>
      <x:c r="B47" s="77"/>
      <x:c r="C47" s="77"/>
      <x:c r="D47" s="77"/>
      <x:c r="E47" s="77"/>
      <x:c r="F47" s="77"/>
      <x:c r="G47" s="77"/>
      <x:c r="H47" s="77"/>
      <x:c r="I47" s="77"/>
      <x:c r="J47" s="77"/>
      <x:c r="K47" s="77"/>
      <x:c r="L47" s="77"/>
      <x:c r="M47" s="12"/>
      <x:c r="N47" s="12"/>
    </x:row>
    <x:row r="48" ht="22" customHeight="1">
      <x:c r="A48" s="77"/>
      <x:c r="B48" s="77"/>
      <x:c r="C48" s="77"/>
      <x:c r="D48" s="77"/>
      <x:c r="E48" s="77"/>
      <x:c r="F48" s="77"/>
      <x:c r="G48" s="77"/>
      <x:c r="H48" s="77"/>
      <x:c r="I48" s="77"/>
      <x:c r="J48" s="77"/>
      <x:c r="K48" s="77"/>
      <x:c r="L48" s="77"/>
      <x:c r="M48" s="12"/>
      <x:c r="N48" s="12"/>
    </x:row>
    <x:row r="49" ht="22" customHeight="1">
      <x:c r="A49" s="12"/>
      <x:c r="B49" s="12"/>
      <x:c r="C49" s="12"/>
      <x:c r="D49" s="12"/>
      <x:c r="E49" s="12"/>
      <x:c r="F49" s="12"/>
      <x:c r="G49" s="12"/>
      <x:c r="H49" s="12"/>
      <x:c r="I49" s="12"/>
      <x:c r="J49" s="12"/>
      <x:c r="K49" s="12"/>
      <x:c r="L49" s="12"/>
      <x:c r="M49" s="12"/>
      <x:c r="N49" s="12"/>
    </x:row>
    <x:row r="50" ht="22" customHeight="1">
      <x:c r="A50" s="12"/>
      <x:c r="B50" s="12"/>
      <x:c r="C50" s="12"/>
      <x:c r="D50" s="12"/>
      <x:c r="E50" s="12"/>
      <x:c r="F50" s="12"/>
      <x:c r="G50" s="12"/>
      <x:c r="H50" s="12"/>
      <x:c r="I50" s="12"/>
      <x:c r="J50" s="12"/>
      <x:c r="K50" s="12"/>
      <x:c r="L50" s="12"/>
      <x:c r="M50" s="12"/>
      <x:c r="N50" s="12"/>
    </x:row>
    <x:row r="51" ht="22" customHeight="1">
      <x:c r="A51" s="73" t="str">
        <x:v>HOW TO USE THIS TOOL</x:v>
      </x:c>
      <x:c r="B51" s="73"/>
      <x:c r="C51" s="73"/>
      <x:c r="D51" s="73"/>
      <x:c r="E51" s="73"/>
      <x:c r="F51" s="73"/>
      <x:c r="G51" s="73"/>
      <x:c r="H51" s="73"/>
      <x:c r="I51" s="73"/>
      <x:c r="J51" s="73"/>
      <x:c r="K51" s="73"/>
      <x:c r="L51" s="73"/>
      <x:c r="M51" s="12"/>
      <x:c r="N51" s="12"/>
    </x:row>
    <x:row r="52" ht="22" customHeight="1">
      <x:c r="A52" s="77" t="str">
        <x:v>01  Start with the event start and finish time. Enter non-negotiable breaks and logistics before allocating content.</x:v>
      </x:c>
      <x:c r="B52" s="77"/>
      <x:c r="C52" s="77"/>
      <x:c r="D52" s="77"/>
      <x:c r="E52" s="77"/>
      <x:c r="F52" s="77"/>
      <x:c r="G52" s="77"/>
      <x:c r="H52" s="77"/>
      <x:c r="I52" s="77"/>
      <x:c r="J52" s="77"/>
      <x:c r="K52" s="77"/>
      <x:c r="L52" s="77"/>
      <x:c r="M52" s="12"/>
      <x:c r="N52" s="12"/>
    </x:row>
    <x:row r="53" ht="22" customHeight="1">
      <x:c r="A53" s="77"/>
      <x:c r="B53" s="77"/>
      <x:c r="C53" s="77"/>
      <x:c r="D53" s="77"/>
      <x:c r="E53" s="77"/>
      <x:c r="F53" s="77"/>
      <x:c r="G53" s="77"/>
      <x:c r="H53" s="77"/>
      <x:c r="I53" s="77"/>
      <x:c r="J53" s="77"/>
      <x:c r="K53" s="77"/>
      <x:c r="L53" s="77"/>
      <x:c r="M53" s="12"/>
      <x:c r="N53" s="12"/>
    </x:row>
    <x:row r="54" ht="22" customHeight="1">
      <x:c r="A54" s="81" t="str">
        <x:v>02  For each activity specify its purpose, exact opening instruction, intended output and who leads it.</x:v>
      </x:c>
      <x:c r="B54" s="81"/>
      <x:c r="C54" s="81"/>
      <x:c r="D54" s="81"/>
      <x:c r="E54" s="81"/>
      <x:c r="F54" s="81"/>
      <x:c r="G54" s="81"/>
      <x:c r="H54" s="81"/>
      <x:c r="I54" s="81"/>
      <x:c r="J54" s="81"/>
      <x:c r="K54" s="81"/>
      <x:c r="L54" s="81"/>
      <x:c r="M54" s="12"/>
      <x:c r="N54" s="12"/>
    </x:row>
    <x:row r="55" ht="22" customHeight="1">
      <x:c r="A55" s="81"/>
      <x:c r="B55" s="81"/>
      <x:c r="C55" s="81"/>
      <x:c r="D55" s="81"/>
      <x:c r="E55" s="81"/>
      <x:c r="F55" s="81"/>
      <x:c r="G55" s="81"/>
      <x:c r="H55" s="81"/>
      <x:c r="I55" s="81"/>
      <x:c r="J55" s="81"/>
      <x:c r="K55" s="81"/>
      <x:c r="L55" s="81"/>
      <x:c r="M55" s="12"/>
      <x:c r="N55" s="12"/>
    </x:row>
    <x:row r="56" ht="22" customHeight="1">
      <x:c r="A56" s="77" t="str">
        <x:v>03  Add transitions, group movement, online room changes and a short comprehension check. These consume real time.</x:v>
      </x:c>
      <x:c r="B56" s="77"/>
      <x:c r="C56" s="77"/>
      <x:c r="D56" s="77"/>
      <x:c r="E56" s="77"/>
      <x:c r="F56" s="77"/>
      <x:c r="G56" s="77"/>
      <x:c r="H56" s="77"/>
      <x:c r="I56" s="77"/>
      <x:c r="J56" s="77"/>
      <x:c r="K56" s="77"/>
      <x:c r="L56" s="77"/>
      <x:c r="M56" s="12"/>
      <x:c r="N56" s="12"/>
    </x:row>
    <x:row r="57" ht="22" customHeight="1">
      <x:c r="A57" s="77"/>
      <x:c r="B57" s="77"/>
      <x:c r="C57" s="77"/>
      <x:c r="D57" s="77"/>
      <x:c r="E57" s="77"/>
      <x:c r="F57" s="77"/>
      <x:c r="G57" s="77"/>
      <x:c r="H57" s="77"/>
      <x:c r="I57" s="77"/>
      <x:c r="J57" s="77"/>
      <x:c r="K57" s="77"/>
      <x:c r="L57" s="77"/>
      <x:c r="M57" s="12"/>
      <x:c r="N57" s="12"/>
    </x:row>
    <x:row r="58" ht="22" customHeight="1">
      <x:c r="A58" s="81" t="str">
        <x:v>04  Design a minimum viable route if an earlier discussion overruns. Protect essential decisions, access and a responsible close.</x:v>
      </x:c>
      <x:c r="B58" s="81"/>
      <x:c r="C58" s="81"/>
      <x:c r="D58" s="81"/>
      <x:c r="E58" s="81"/>
      <x:c r="F58" s="81"/>
      <x:c r="G58" s="81"/>
      <x:c r="H58" s="81"/>
      <x:c r="I58" s="81"/>
      <x:c r="J58" s="81"/>
      <x:c r="K58" s="81"/>
      <x:c r="L58" s="81"/>
      <x:c r="M58" s="12"/>
      <x:c r="N58" s="12"/>
    </x:row>
    <x:row r="59" ht="22" customHeight="1">
      <x:c r="A59" s="81"/>
      <x:c r="B59" s="81"/>
      <x:c r="C59" s="81"/>
      <x:c r="D59" s="81"/>
      <x:c r="E59" s="81"/>
      <x:c r="F59" s="81"/>
      <x:c r="G59" s="81"/>
      <x:c r="H59" s="81"/>
      <x:c r="I59" s="81"/>
      <x:c r="J59" s="81"/>
      <x:c r="K59" s="81"/>
      <x:c r="L59" s="81"/>
      <x:c r="M59" s="12"/>
      <x:c r="N59" s="12"/>
    </x:row>
    <x:row r="60" ht="22" customHeight="1">
      <x:c r="A60" s="77" t="str">
        <x:v>05  Rehearse the critical transitions with the co-facilitator. Share a simple participant agenda and retain the detailed run-sheet for the delivery team.</x:v>
      </x:c>
      <x:c r="B60" s="77"/>
      <x:c r="C60" s="77"/>
      <x:c r="D60" s="77"/>
      <x:c r="E60" s="77"/>
      <x:c r="F60" s="77"/>
      <x:c r="G60" s="77"/>
      <x:c r="H60" s="77"/>
      <x:c r="I60" s="77"/>
      <x:c r="J60" s="77"/>
      <x:c r="K60" s="77"/>
      <x:c r="L60" s="77"/>
      <x:c r="M60" s="12"/>
      <x:c r="N60" s="12"/>
    </x:row>
    <x:row r="61" ht="22" customHeight="1">
      <x:c r="A61" s="77"/>
      <x:c r="B61" s="77"/>
      <x:c r="C61" s="77"/>
      <x:c r="D61" s="77"/>
      <x:c r="E61" s="77"/>
      <x:c r="F61" s="77"/>
      <x:c r="G61" s="77"/>
      <x:c r="H61" s="77"/>
      <x:c r="I61" s="77"/>
      <x:c r="J61" s="77"/>
      <x:c r="K61" s="77"/>
      <x:c r="L61" s="77"/>
      <x:c r="M61" s="12"/>
      <x:c r="N61" s="12"/>
    </x:row>
    <x:row r="62" ht="22" customHeight="1">
      <x:c r="A62" s="85" t="str">
        <x:v>WATCH FOR: A beautiful agenda is not usable if its durations exclude breaks, setup and transitions.</x:v>
      </x:c>
      <x:c r="B62" s="85"/>
      <x:c r="C62" s="85"/>
      <x:c r="D62" s="85"/>
      <x:c r="E62" s="85"/>
      <x:c r="F62" s="85"/>
      <x:c r="G62" s="85"/>
      <x:c r="H62" s="85"/>
      <x:c r="I62" s="85"/>
      <x:c r="J62" s="85"/>
      <x:c r="K62" s="85"/>
      <x:c r="L62" s="85"/>
      <x:c r="M62" s="12"/>
      <x:c r="N62" s="12"/>
    </x:row>
    <x:row r="63" ht="22" customHeight="1">
      <x:c r="A63" s="85"/>
      <x:c r="B63" s="85"/>
      <x:c r="C63" s="85"/>
      <x:c r="D63" s="85"/>
      <x:c r="E63" s="85"/>
      <x:c r="F63" s="85"/>
      <x:c r="G63" s="85"/>
      <x:c r="H63" s="85"/>
      <x:c r="I63" s="85"/>
      <x:c r="J63" s="85"/>
      <x:c r="K63" s="85"/>
      <x:c r="L63" s="85"/>
      <x:c r="M63" s="12"/>
      <x:c r="N63" s="12"/>
    </x:row>
    <x:row r="64" ht="22" customHeight="1">
      <x:c r="A64" s="85"/>
      <x:c r="B64" s="85"/>
      <x:c r="C64" s="85"/>
      <x:c r="D64" s="85"/>
      <x:c r="E64" s="85"/>
      <x:c r="F64" s="85"/>
      <x:c r="G64" s="85"/>
      <x:c r="H64" s="85"/>
      <x:c r="I64" s="85"/>
      <x:c r="J64" s="85"/>
      <x:c r="K64" s="85"/>
      <x:c r="L64" s="85"/>
      <x:c r="M64" s="12"/>
      <x:c r="N64" s="12"/>
    </x:row>
    <x:row r="65" ht="22" customHeight="1">
      <x:c r="A65" s="12"/>
      <x:c r="B65" s="12"/>
      <x:c r="C65" s="12"/>
      <x:c r="D65" s="12"/>
      <x:c r="E65" s="12"/>
      <x:c r="F65" s="12"/>
      <x:c r="G65" s="12"/>
      <x:c r="H65" s="12"/>
      <x:c r="I65" s="12"/>
      <x:c r="J65" s="12"/>
      <x:c r="K65" s="12"/>
      <x:c r="L65" s="12"/>
      <x:c r="M65" s="12"/>
      <x:c r="N65" s="12"/>
    </x:row>
    <x:row r="66" ht="22" customHeight="1">
      <x:c r="A66" s="73" t="str">
        <x:v>FICTIONAL COMPLETED EXAMPLE / PROJECT COMMON</x:v>
      </x:c>
      <x:c r="B66" s="73"/>
      <x:c r="C66" s="73"/>
      <x:c r="D66" s="73"/>
      <x:c r="E66" s="73"/>
      <x:c r="F66" s="73"/>
      <x:c r="G66" s="73"/>
      <x:c r="H66" s="73"/>
      <x:c r="I66" s="73"/>
      <x:c r="J66" s="73"/>
      <x:c r="K66" s="73"/>
      <x:c r="L66" s="73"/>
      <x:c r="M66" s="12"/>
      <x:c r="N66" s="12"/>
    </x:row>
    <x:row r="67" ht="22" customHeight="1">
      <x:c r="A67" s="39" t="str">
        <x:v>Activity and purpose</x:v>
      </x:c>
      <x:c r="B67" s="39"/>
      <x:c r="C67" s="39"/>
      <x:c r="D67" s="77" t="str">
        <x:v>10:00: map one handover example to expose gaps without attributing blame.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Timing</x:v>
      </x:c>
      <x:c r="B70" s="39"/>
      <x:c r="C70" s="39"/>
      <x:c r="D70" s="77" t="str">
        <x:v>Forty minutes plus five-minute transition. In the workbook, enter the start time and minutes; end times calculate in sequence.</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39" t="str">
        <x:v>Lead and mode</x:v>
      </x:c>
      <x:c r="B73" s="39"/>
      <x:c r="C73" s="39"/>
      <x:c r="D73" s="77" t="str">
        <x:v>Lead facilitator explains the task; co-host supports remote participants; groups choose their own interpretation and draft.</x:v>
      </x:c>
      <x:c r="E73" s="77"/>
      <x:c r="F73" s="77"/>
      <x:c r="G73" s="77"/>
      <x:c r="H73" s="77"/>
      <x:c r="I73" s="77"/>
      <x:c r="J73" s="77"/>
      <x:c r="K73" s="77"/>
      <x:c r="L73" s="77"/>
      <x:c r="M73" s="12"/>
      <x:c r="N73" s="12"/>
    </x:row>
    <x:row r="74" ht="22" customHeight="1">
      <x:c r="A74" s="39"/>
      <x:c r="B74" s="39"/>
      <x:c r="C74" s="39"/>
      <x:c r="D74" s="77"/>
      <x:c r="E74" s="77"/>
      <x:c r="F74" s="77"/>
      <x:c r="G74" s="77"/>
      <x:c r="H74" s="77"/>
      <x:c r="I74" s="77"/>
      <x:c r="J74" s="77"/>
      <x:c r="K74" s="77"/>
      <x:c r="L74" s="77"/>
      <x:c r="M74" s="12"/>
      <x:c r="N74" s="12"/>
    </x:row>
    <x:row r="75" ht="22" customHeight="1">
      <x:c r="A75" s="39"/>
      <x:c r="B75" s="39"/>
      <x:c r="C75" s="39"/>
      <x:c r="D75" s="77"/>
      <x:c r="E75" s="77"/>
      <x:c r="F75" s="77"/>
      <x:c r="G75" s="77"/>
      <x:c r="H75" s="77"/>
      <x:c r="I75" s="77"/>
      <x:c r="J75" s="77"/>
      <x:c r="K75" s="77"/>
      <x:c r="L75" s="77"/>
      <x:c r="M75" s="12"/>
      <x:c r="N75" s="12"/>
    </x:row>
    <x:row r="76" ht="22" customHeight="1">
      <x:c r="A76" s="39" t="str">
        <x:v>Instruction and output</x:v>
      </x:c>
      <x:c r="B76" s="39"/>
      <x:c r="C76" s="39"/>
      <x:c r="D76" s="77" t="str">
        <x:v>"Use a real but anonymised example. Mark what was known, missing and assumed. Produce one map, not a list of people to blame."</x:v>
      </x:c>
      <x:c r="E76" s="77"/>
      <x:c r="F76" s="77"/>
      <x:c r="G76" s="77"/>
      <x:c r="H76" s="77"/>
      <x:c r="I76" s="77"/>
      <x:c r="J76" s="77"/>
      <x:c r="K76" s="77"/>
      <x:c r="L76" s="77"/>
      <x:c r="M76" s="12"/>
      <x:c r="N76" s="12"/>
    </x:row>
    <x:row r="77" ht="22" customHeight="1">
      <x:c r="A77" s="39"/>
      <x:c r="B77" s="39"/>
      <x:c r="C77" s="39"/>
      <x:c r="D77" s="77"/>
      <x:c r="E77" s="77"/>
      <x:c r="F77" s="77"/>
      <x:c r="G77" s="77"/>
      <x:c r="H77" s="77"/>
      <x:c r="I77" s="77"/>
      <x:c r="J77" s="77"/>
      <x:c r="K77" s="77"/>
      <x:c r="L77" s="77"/>
      <x:c r="M77" s="12"/>
      <x:c r="N77" s="12"/>
    </x:row>
    <x:row r="78" ht="22" customHeight="1">
      <x:c r="A78" s="39"/>
      <x:c r="B78" s="39"/>
      <x:c r="C78" s="39"/>
      <x:c r="D78" s="77"/>
      <x:c r="E78" s="77"/>
      <x:c r="F78" s="77"/>
      <x:c r="G78" s="77"/>
      <x:c r="H78" s="77"/>
      <x:c r="I78" s="77"/>
      <x:c r="J78" s="77"/>
      <x:c r="K78" s="77"/>
      <x:c r="L78" s="77"/>
      <x:c r="M78" s="12"/>
      <x:c r="N78" s="12"/>
    </x:row>
    <x:row r="79" ht="22" customHeight="1">
      <x:c r="A79" s="39" t="str">
        <x:v>Materials and access</x:v>
      </x:c>
      <x:c r="B79" s="39"/>
      <x:c r="C79" s="39"/>
      <x:c r="D79" s="77" t="str">
        <x:v>Shared map template, printed large-format version, read-aloud instruction and a plain-text alternative for anyone unable to use the canvas.</x:v>
      </x:c>
      <x:c r="E79" s="77"/>
      <x:c r="F79" s="77"/>
      <x:c r="G79" s="77"/>
      <x:c r="H79" s="77"/>
      <x:c r="I79" s="77"/>
      <x:c r="J79" s="77"/>
      <x:c r="K79" s="77"/>
      <x:c r="L79" s="77"/>
      <x:c r="M79" s="12"/>
      <x:c r="N79" s="12"/>
    </x:row>
    <x:row r="80" ht="22" customHeight="1">
      <x:c r="A80" s="39"/>
      <x:c r="B80" s="39"/>
      <x:c r="C80" s="39"/>
      <x:c r="D80" s="77"/>
      <x:c r="E80" s="77"/>
      <x:c r="F80" s="77"/>
      <x:c r="G80" s="77"/>
      <x:c r="H80" s="77"/>
      <x:c r="I80" s="77"/>
      <x:c r="J80" s="77"/>
      <x:c r="K80" s="77"/>
      <x:c r="L80" s="77"/>
      <x:c r="M80" s="12"/>
      <x:c r="N80" s="12"/>
    </x:row>
    <x:row r="81" ht="22" customHeight="1">
      <x:c r="A81" s="39"/>
      <x:c r="B81" s="39"/>
      <x:c r="C81" s="39"/>
      <x:c r="D81" s="77"/>
      <x:c r="E81" s="77"/>
      <x:c r="F81" s="77"/>
      <x:c r="G81" s="77"/>
      <x:c r="H81" s="77"/>
      <x:c r="I81" s="77"/>
      <x:c r="J81" s="77"/>
      <x:c r="K81" s="77"/>
      <x:c r="L81" s="77"/>
      <x:c r="M81" s="12"/>
      <x:c r="N81" s="12"/>
    </x:row>
    <x:row r="82" ht="22" customHeight="1">
      <x:c r="A82" s="39" t="str">
        <x:v>Recovery choice</x:v>
      </x:c>
      <x:c r="B82" s="39"/>
      <x:c r="C82" s="39"/>
      <x:c r="D82" s="77" t="str">
        <x:v>Shorten plenary report-back to one insight per group; retain the evidence check, objections round and action confirmation.</x:v>
      </x:c>
      <x:c r="E82" s="77"/>
      <x:c r="F82" s="77"/>
      <x:c r="G82" s="77"/>
      <x:c r="H82" s="77"/>
      <x:c r="I82" s="77"/>
      <x:c r="J82" s="77"/>
      <x:c r="K82" s="77"/>
      <x:c r="L82" s="77"/>
      <x:c r="M82" s="12"/>
      <x:c r="N82" s="12"/>
    </x:row>
    <x:row r="83" ht="22" customHeight="1">
      <x:c r="A83" s="39"/>
      <x:c r="B83" s="39"/>
      <x:c r="C83" s="39"/>
      <x:c r="D83" s="77"/>
      <x:c r="E83" s="77"/>
      <x:c r="F83" s="77"/>
      <x:c r="G83" s="77"/>
      <x:c r="H83" s="77"/>
      <x:c r="I83" s="77"/>
      <x:c r="J83" s="77"/>
      <x:c r="K83" s="77"/>
      <x:c r="L83" s="77"/>
      <x:c r="M83" s="12"/>
      <x:c r="N83" s="12"/>
    </x:row>
    <x:row r="84" ht="22" customHeight="1">
      <x:c r="A84" s="39"/>
      <x:c r="B84" s="39"/>
      <x:c r="C84" s="39"/>
      <x:c r="D84" s="77"/>
      <x:c r="E84" s="77"/>
      <x:c r="F84" s="77"/>
      <x:c r="G84" s="77"/>
      <x:c r="H84" s="77"/>
      <x:c r="I84" s="77"/>
      <x:c r="J84" s="77"/>
      <x:c r="K84" s="77"/>
      <x:c r="L84" s="77"/>
      <x:c r="M84" s="12"/>
      <x:c r="N84" s="12"/>
    </x:row>
    <x:row r="85" ht="22" customHeight="1">
      <x:c r="A85" s="43" t="str">
        <x:v>Source basis: H01; U01 | Original workplace application unless explicitly identified as a source transcription. See 04 Source Notes.</x:v>
      </x:c>
      <x:c r="B85" s="43"/>
      <x:c r="C85" s="43"/>
      <x:c r="D85" s="43"/>
      <x:c r="E85" s="43"/>
      <x:c r="F85" s="43"/>
      <x:c r="G85" s="43"/>
      <x:c r="H85" s="43"/>
      <x:c r="I85" s="43"/>
      <x:c r="J85" s="43"/>
      <x:c r="K85" s="43"/>
      <x:c r="L85" s="43"/>
      <x:c r="M85" s="12"/>
      <x:c r="N85" s="12"/>
    </x:row>
    <x:row r="86" ht="22" customHeight="1">
      <x:c r="A86" s="43"/>
      <x:c r="B86" s="43"/>
      <x:c r="C86" s="43"/>
      <x:c r="D86" s="43"/>
      <x:c r="E86" s="43"/>
      <x:c r="F86" s="43"/>
      <x:c r="G86" s="43"/>
      <x:c r="H86" s="43"/>
      <x:c r="I86" s="43"/>
      <x:c r="J86" s="43"/>
      <x:c r="K86" s="43"/>
      <x:c r="L86" s="43"/>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43:F44"/>
    <x:mergeCell ref="A46:L48"/>
    <x:mergeCell ref="A51:L51"/>
    <x:mergeCell ref="A52:L53"/>
    <x:mergeCell ref="A54:L55"/>
    <x:mergeCell ref="A56:L57"/>
    <x:mergeCell ref="A58:L59"/>
    <x:mergeCell ref="A60:L61"/>
    <x:mergeCell ref="A62:L64"/>
    <x:mergeCell ref="A66:L66"/>
    <x:mergeCell ref="A67:C69"/>
    <x:mergeCell ref="D67:L69"/>
    <x:mergeCell ref="A70:C72"/>
    <x:mergeCell ref="D70:L72"/>
    <x:mergeCell ref="A73:C75"/>
    <x:mergeCell ref="D73:L75"/>
    <x:mergeCell ref="A76:C78"/>
    <x:mergeCell ref="D76:L78"/>
    <x:mergeCell ref="A79:C81"/>
    <x:mergeCell ref="D79:L81"/>
    <x:mergeCell ref="A82:C84"/>
    <x:mergeCell ref="D82:L84"/>
    <x:mergeCell ref="A85:L86"/>
  </x:mergeCells>
  <x:dataValidations count="2">
    <x:dataValidation type="list" sqref="B11:B40">
      <x:formula1>"Planning,Meaning,Confronting,Feeling,Structuring,Valuing"</x:formula1>
    </x:dataValidation>
    <x:dataValidation type="list" sqref="C11:C40">
      <x:formula1>"Hierarchical,Co-operative,Autonomous"</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49" hidden="0" customWidth="1"/>
    <x:col min="2" max="2" width="14" hidden="0" customWidth="1"/>
    <x:col min="3" max="3" width="16" hidden="0" customWidth="1"/>
    <x:col min="4" max="4" width="66" hidden="0" customWidth="1"/>
    <x:col min="5" max="5" width="25"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P12 | Readiness and go/no-go review</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Decide whether the event is ready to run, requires conditions or should be rescheduled.</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P12 | Planning | 20-30 minutes</x:v>
      </x:c>
      <x:c r="B8" s="34"/>
      <x:c r="C8" s="34"/>
      <x:c r="D8" s="34"/>
      <x:c r="E8" s="34"/>
      <x:c r="F8" s="34"/>
      <x:c r="G8" s="34" t="str">
        <x:f>IFERROR(IF(HYPERLINK("HR_Delivery_Facilitation_Framework_and_Toolkit.pdf#page=63","PDF guide 63 / form 64 / example 65")="PDF guide 63 / form 64 / example 65",HYPERLINK("HR_Delivery_Facilitation_Framework_and_Toolkit.pdf#page=63","PDF guide 63 / form 64 / example 65"),"PDF guide 63 / form 64 / example 65"),"PDF guide 63 / form 64 / example 65")</x:f>
        <x:v>PDF guide 63 / form 64 / example 65</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34" customHeight="1">
      <x:c r="A10" s="199" t="str">
        <x:v>Condition</x:v>
      </x:c>
      <x:c r="B10" s="199" t="str">
        <x:v>Mandatory?</x:v>
      </x:c>
      <x:c r="C10" s="199" t="str">
        <x:v>Status</x:v>
      </x:c>
      <x:c r="D10" s="199" t="str">
        <x:v>Evidence / gap</x:v>
      </x:c>
      <x:c r="E10" s="199" t="str">
        <x:v>Owner</x:v>
      </x:c>
      <x:c r="F10" s="12"/>
      <x:c r="G10" s="12"/>
      <x:c r="H10" s="12"/>
      <x:c r="I10" s="12"/>
      <x:c r="J10" s="12"/>
      <x:c r="K10" s="12"/>
      <x:c r="L10" s="12"/>
      <x:c r="M10" s="12"/>
      <x:c r="N10" s="12"/>
    </x:row>
    <x:row r="11" ht="45" customHeight="1">
      <x:c r="A11" s="12" t="str">
        <x:v>Purpose and outputs agreed</x:v>
      </x:c>
      <x:c r="B11" s="202" t="str">
        <x:v>Yes</x:v>
      </x:c>
      <x:c r="C11" s="202"/>
      <x:c r="D11" s="202"/>
      <x:c r="E11" s="202"/>
      <x:c r="F11" s="12"/>
      <x:c r="G11" s="12"/>
      <x:c r="H11" s="12"/>
      <x:c r="I11" s="12"/>
      <x:c r="J11" s="12"/>
      <x:c r="K11" s="12"/>
      <x:c r="L11" s="12"/>
      <x:c r="M11" s="12"/>
      <x:c r="N11" s="12"/>
    </x:row>
    <x:row r="12" ht="45" customHeight="1">
      <x:c r="A12" s="12" t="str">
        <x:v>Decision mandate explained honestly</x:v>
      </x:c>
      <x:c r="B12" s="202" t="str">
        <x:v>Yes</x:v>
      </x:c>
      <x:c r="C12" s="202"/>
      <x:c r="D12" s="202"/>
      <x:c r="E12" s="202"/>
      <x:c r="F12" s="12"/>
      <x:c r="G12" s="12"/>
      <x:c r="H12" s="12"/>
      <x:c r="I12" s="12"/>
      <x:c r="J12" s="12"/>
      <x:c r="K12" s="12"/>
      <x:c r="L12" s="12"/>
      <x:c r="M12" s="12"/>
      <x:c r="N12" s="12"/>
    </x:row>
    <x:row r="13" ht="45" customHeight="1">
      <x:c r="A13" s="12" t="str">
        <x:v>Participant and missing-voice plan checked</x:v>
      </x:c>
      <x:c r="B13" s="202" t="str">
        <x:v>Yes</x:v>
      </x:c>
      <x:c r="C13" s="202"/>
      <x:c r="D13" s="202"/>
      <x:c r="E13" s="202"/>
      <x:c r="F13" s="12"/>
      <x:c r="G13" s="12"/>
      <x:c r="H13" s="12"/>
      <x:c r="I13" s="12"/>
      <x:c r="J13" s="12"/>
      <x:c r="K13" s="12"/>
      <x:c r="L13" s="12"/>
      <x:c r="M13" s="12"/>
      <x:c r="N13" s="12"/>
    </x:row>
    <x:row r="14" ht="45" customHeight="1">
      <x:c r="A14" s="12" t="str">
        <x:v>Access and hybrid arrangements tested</x:v>
      </x:c>
      <x:c r="B14" s="202" t="str">
        <x:v>Yes</x:v>
      </x:c>
      <x:c r="C14" s="202"/>
      <x:c r="D14" s="202"/>
      <x:c r="E14" s="202"/>
      <x:c r="F14" s="12"/>
      <x:c r="G14" s="12"/>
      <x:c r="H14" s="12"/>
      <x:c r="I14" s="12"/>
      <x:c r="J14" s="12"/>
      <x:c r="K14" s="12"/>
      <x:c r="L14" s="12"/>
      <x:c r="M14" s="12"/>
      <x:c r="N14" s="12"/>
    </x:row>
    <x:row r="15" ht="45" customHeight="1">
      <x:c r="A15" s="12" t="str">
        <x:v>Confidentiality and records agreed</x:v>
      </x:c>
      <x:c r="B15" s="202" t="str">
        <x:v>Yes</x:v>
      </x:c>
      <x:c r="C15" s="202"/>
      <x:c r="D15" s="202"/>
      <x:c r="E15" s="202"/>
      <x:c r="F15" s="12"/>
      <x:c r="G15" s="12"/>
      <x:c r="H15" s="12"/>
      <x:c r="I15" s="12"/>
      <x:c r="J15" s="12"/>
      <x:c r="K15" s="12"/>
      <x:c r="L15" s="12"/>
      <x:c r="M15" s="12"/>
      <x:c r="N15" s="12"/>
    </x:row>
    <x:row r="16" ht="45" customHeight="1">
      <x:c r="A16" s="12" t="str">
        <x:v>Pass / pause / support route agreed</x:v>
      </x:c>
      <x:c r="B16" s="202" t="str">
        <x:v>Yes</x:v>
      </x:c>
      <x:c r="C16" s="202"/>
      <x:c r="D16" s="202"/>
      <x:c r="E16" s="202"/>
      <x:c r="F16" s="12"/>
      <x:c r="G16" s="12"/>
      <x:c r="H16" s="12"/>
      <x:c r="I16" s="12"/>
      <x:c r="J16" s="12"/>
      <x:c r="K16" s="12"/>
      <x:c r="L16" s="12"/>
      <x:c r="M16" s="12"/>
      <x:c r="N16" s="12"/>
    </x:row>
    <x:row r="17" ht="45" customHeight="1">
      <x:c r="A17" s="12" t="str">
        <x:v>Facilitator competence and co-support adequate</x:v>
      </x:c>
      <x:c r="B17" s="202" t="str">
        <x:v>Yes</x:v>
      </x:c>
      <x:c r="C17" s="202"/>
      <x:c r="D17" s="202"/>
      <x:c r="E17" s="202"/>
      <x:c r="F17" s="12"/>
      <x:c r="G17" s="12"/>
      <x:c r="H17" s="12"/>
      <x:c r="I17" s="12"/>
      <x:c r="J17" s="12"/>
      <x:c r="K17" s="12"/>
      <x:c r="L17" s="12"/>
      <x:c r="M17" s="12"/>
      <x:c r="N17" s="12"/>
    </x:row>
    <x:row r="18" ht="45" customHeight="1">
      <x:c r="A18" s="12" t="str">
        <x:v>Safety and stop conditions confirmed</x:v>
      </x:c>
      <x:c r="B18" s="202" t="str">
        <x:v>Yes</x:v>
      </x:c>
      <x:c r="C18" s="202"/>
      <x:c r="D18" s="202"/>
      <x:c r="E18" s="202"/>
      <x:c r="F18" s="12"/>
      <x:c r="G18" s="12"/>
      <x:c r="H18" s="12"/>
      <x:c r="I18" s="12"/>
      <x:c r="J18" s="12"/>
      <x:c r="K18" s="12"/>
      <x:c r="L18" s="12"/>
      <x:c r="M18" s="12"/>
      <x:c r="N18" s="12"/>
    </x:row>
    <x:row r="19" ht="45" customHeight="1">
      <x:c r="A19" s="12" t="str">
        <x:v>Agenda and timings feasible</x:v>
      </x:c>
      <x:c r="B19" s="202" t="str">
        <x:v>Yes</x:v>
      </x:c>
      <x:c r="C19" s="202"/>
      <x:c r="D19" s="202"/>
      <x:c r="E19" s="202"/>
      <x:c r="F19" s="12"/>
      <x:c r="G19" s="12"/>
      <x:c r="H19" s="12"/>
      <x:c r="I19" s="12"/>
      <x:c r="J19" s="12"/>
      <x:c r="K19" s="12"/>
      <x:c r="L19" s="12"/>
      <x:c r="M19" s="12"/>
      <x:c r="N19" s="12"/>
    </x:row>
    <x:row r="20" ht="45" customHeight="1">
      <x:c r="A20" s="12" t="str">
        <x:v>Sponsor behaviour and response agreed</x:v>
      </x:c>
      <x:c r="B20" s="202" t="str">
        <x:v>Yes</x:v>
      </x:c>
      <x:c r="C20" s="202"/>
      <x:c r="D20" s="202"/>
      <x:c r="E20" s="202"/>
      <x:c r="F20" s="12"/>
      <x:c r="G20" s="12"/>
      <x:c r="H20" s="12"/>
      <x:c r="I20" s="12"/>
      <x:c r="J20" s="12"/>
      <x:c r="K20" s="12"/>
      <x:c r="L20" s="12"/>
      <x:c r="M20" s="12"/>
      <x:c r="N20" s="12"/>
    </x:row>
    <x:row r="21" ht="45" customHeight="1">
      <x:c r="A21" s="12" t="str">
        <x:v>Materials and capture route ready</x:v>
      </x:c>
      <x:c r="B21" s="202" t="str">
        <x:v>Yes</x:v>
      </x:c>
      <x:c r="C21" s="202"/>
      <x:c r="D21" s="202"/>
      <x:c r="E21" s="202"/>
      <x:c r="F21" s="12"/>
      <x:c r="G21" s="12"/>
      <x:c r="H21" s="12"/>
      <x:c r="I21" s="12"/>
      <x:c r="J21" s="12"/>
      <x:c r="K21" s="12"/>
      <x:c r="L21" s="12"/>
      <x:c r="M21" s="12"/>
      <x:c r="N21" s="12"/>
    </x:row>
    <x:row r="22" ht="45" customHeight="1">
      <x:c r="A22" s="12" t="str">
        <x:v>Follow-up owner and review confirmed</x:v>
      </x:c>
      <x:c r="B22" s="202" t="str">
        <x:v>Yes</x:v>
      </x:c>
      <x:c r="C22" s="202"/>
      <x:c r="D22" s="202"/>
      <x:c r="E22" s="202"/>
      <x:c r="F22" s="12"/>
      <x:c r="G22" s="12"/>
      <x:c r="H22" s="12"/>
      <x:c r="I22" s="12"/>
      <x:c r="J22" s="12"/>
      <x:c r="K22" s="12"/>
      <x:c r="L22" s="12"/>
      <x:c r="M22" s="12"/>
      <x:c r="N22" s="12"/>
    </x:row>
    <x:row r="23" ht="22" customHeight="1">
      <x:c r="A23" s="12"/>
      <x:c r="B23" s="12"/>
      <x:c r="C23" s="12"/>
      <x:c r="D23" s="12"/>
      <x:c r="E23" s="12"/>
      <x:c r="F23" s="12"/>
      <x:c r="G23" s="12"/>
      <x:c r="H23" s="12"/>
      <x:c r="I23" s="12"/>
      <x:c r="J23" s="12"/>
      <x:c r="K23" s="12"/>
      <x:c r="L23" s="12"/>
      <x:c r="M23" s="12"/>
      <x:c r="N23" s="12"/>
    </x:row>
    <x:row r="24" ht="22" customHeight="1">
      <x:c r="A24" s="12"/>
      <x:c r="B24" s="12"/>
      <x:c r="C24" s="12"/>
      <x:c r="D24" s="12"/>
      <x:c r="E24" s="12"/>
      <x:c r="F24" s="12"/>
      <x:c r="G24" s="12"/>
      <x:c r="H24" s="12"/>
      <x:c r="I24" s="12"/>
      <x:c r="J24" s="12"/>
      <x:c r="K24" s="12"/>
      <x:c r="L24" s="12"/>
      <x:c r="M24" s="12"/>
      <x:c r="N24" s="12"/>
    </x:row>
    <x:row r="25" ht="22" customHeight="1">
      <x:c r="A25" s="73" t="str">
        <x:v>READINESS SCREEN</x:v>
      </x:c>
      <x:c r="B25" s="73"/>
      <x:c r="C25" s="211" t="str">
        <x:f>IF(COUNTA(C11:C22)=0,"Not reviewed",IF(COUNTIFS(B11:B22,"Yes",C11:C22,"No")&gt;0,"No-go: mandatory gap",IF(COUNTIF(B11:B22,"Yes")+COUNTIF(B11:B22,"No")&lt;&gt;12,"Hold: check mandatory codes",IF(COUNTA(C11:C22)&lt;12,"Hold: incomplete",IF(COUNTIF(C11:C22,"Yes")+COUNTIF(C11:C22,"No")+COUNTIF(C11:C22,"Hold")+COUNTIF(C11:C22,"N/A")&lt;&gt;12,"Hold: check status codes",IF(COUNTIFS(B11:B22,"Yes",C11:C22,"&lt;&gt;Yes")&gt;0,"Hold: mandatory check",IF(COUNTIF(C11:C22,"Hold")&gt;0,"Hold: review required",IF(OR(COUNTA(D11:D22)&lt;12,COUNTA(E11:E22)&lt;12),"Hold: evidence / owners","Ready for human review"))))))))</x:f>
        <x:v>Not reviewed</x:v>
      </x:c>
      <x:c r="D25" s="211"/>
      <x:c r="E25" s="211"/>
      <x:c r="F25" s="211"/>
      <x:c r="G25" s="211"/>
      <x:c r="H25" s="211"/>
      <x:c r="I25" s="211"/>
      <x:c r="J25" s="211"/>
      <x:c r="K25" s="211"/>
      <x:c r="L25" s="211"/>
      <x:c r="M25" s="12"/>
      <x:c r="N25" s="12"/>
    </x:row>
    <x:row r="26" ht="22" customHeight="1">
      <x:c r="A26" s="73"/>
      <x:c r="B26" s="73"/>
      <x:c r="C26" s="211"/>
      <x:c r="D26" s="211"/>
      <x:c r="E26" s="211"/>
      <x:c r="F26" s="211"/>
      <x:c r="G26" s="211"/>
      <x:c r="H26" s="211"/>
      <x:c r="I26" s="211"/>
      <x:c r="J26" s="211"/>
      <x:c r="K26" s="211"/>
      <x:c r="L26" s="211"/>
      <x:c r="M26" s="12"/>
      <x:c r="N26" s="12"/>
    </x:row>
    <x:row r="27" ht="22" customHeight="1">
      <x:c r="A27" s="73"/>
      <x:c r="B27" s="73"/>
      <x:c r="C27" s="211"/>
      <x:c r="D27" s="211"/>
      <x:c r="E27" s="211"/>
      <x:c r="F27" s="211"/>
      <x:c r="G27" s="211"/>
      <x:c r="H27" s="211"/>
      <x:c r="I27" s="211"/>
      <x:c r="J27" s="211"/>
      <x:c r="K27" s="211"/>
      <x:c r="L27" s="211"/>
      <x:c r="M27" s="12"/>
      <x:c r="N27" s="12"/>
    </x:row>
    <x:row r="28" ht="22" customHeight="1">
      <x:c r="A28" s="12"/>
      <x:c r="B28" s="12"/>
      <x:c r="C28" s="12"/>
      <x:c r="D28" s="12"/>
      <x:c r="E28" s="12"/>
      <x:c r="F28" s="12"/>
      <x:c r="G28" s="12"/>
      <x:c r="H28" s="12"/>
      <x:c r="I28" s="12"/>
      <x:c r="J28" s="12"/>
      <x:c r="K28" s="12"/>
      <x:c r="L28" s="12"/>
      <x:c r="M28" s="12"/>
      <x:c r="N28" s="12"/>
    </x:row>
    <x:row r="29" ht="22" customHeight="1">
      <x:c r="A29" s="12"/>
      <x:c r="B29" s="12"/>
      <x:c r="C29" s="12"/>
      <x:c r="D29" s="12"/>
      <x:c r="E29" s="12"/>
      <x:c r="F29" s="12"/>
      <x:c r="G29" s="12"/>
      <x:c r="H29" s="12"/>
      <x:c r="I29" s="12"/>
      <x:c r="J29" s="12"/>
      <x:c r="K29" s="12"/>
      <x:c r="L29" s="12"/>
      <x:c r="M29" s="12"/>
      <x:c r="N29" s="12"/>
    </x:row>
    <x:row r="30" ht="22" customHeight="1">
      <x:c r="A30" s="77" t="str">
        <x:v>This is a screening aid, not an approval. Mandatory checks default to Yes and may be changed only with an explicit recorded reason. A safety or confidentiality gap must not be relabelled optional to obtain a favourable result.</x:v>
      </x:c>
      <x:c r="B30" s="77"/>
      <x:c r="C30" s="77"/>
      <x:c r="D30" s="77"/>
      <x:c r="E30" s="77"/>
      <x:c r="F30" s="77"/>
      <x:c r="G30" s="77"/>
      <x:c r="H30" s="77"/>
      <x:c r="I30" s="77"/>
      <x:c r="J30" s="77"/>
      <x:c r="K30" s="77"/>
      <x:c r="L30" s="77"/>
      <x:c r="M30" s="12"/>
      <x:c r="N30" s="12"/>
    </x:row>
    <x:row r="31" ht="22" customHeight="1">
      <x:c r="A31" s="77"/>
      <x:c r="B31" s="77"/>
      <x:c r="C31" s="77"/>
      <x:c r="D31" s="77"/>
      <x:c r="E31" s="77"/>
      <x:c r="F31" s="77"/>
      <x:c r="G31" s="77"/>
      <x:c r="H31" s="77"/>
      <x:c r="I31" s="77"/>
      <x:c r="J31" s="77"/>
      <x:c r="K31" s="77"/>
      <x:c r="L31" s="77"/>
      <x:c r="M31" s="12"/>
      <x:c r="N31" s="12"/>
    </x:row>
    <x:row r="32" ht="22" customHeight="1">
      <x:c r="A32" s="77"/>
      <x:c r="B32" s="77"/>
      <x:c r="C32" s="77"/>
      <x:c r="D32" s="77"/>
      <x:c r="E32" s="77"/>
      <x:c r="F32" s="77"/>
      <x:c r="G32" s="77"/>
      <x:c r="H32" s="77"/>
      <x:c r="I32" s="77"/>
      <x:c r="J32" s="77"/>
      <x:c r="K32" s="77"/>
      <x:c r="L32" s="77"/>
      <x:c r="M32" s="12"/>
      <x:c r="N32" s="12"/>
    </x:row>
    <x:row r="33" ht="22" customHeight="1">
      <x:c r="A33" s="77"/>
      <x:c r="B33" s="77"/>
      <x:c r="C33" s="77"/>
      <x:c r="D33" s="77"/>
      <x:c r="E33" s="77"/>
      <x:c r="F33" s="77"/>
      <x:c r="G33" s="77"/>
      <x:c r="H33" s="77"/>
      <x:c r="I33" s="77"/>
      <x:c r="J33" s="77"/>
      <x:c r="K33" s="77"/>
      <x:c r="L33" s="77"/>
      <x:c r="M33" s="12"/>
      <x:c r="N33" s="12"/>
    </x:row>
    <x:row r="34" ht="22" customHeight="1">
      <x:c r="A34" s="12"/>
      <x:c r="B34" s="12"/>
      <x:c r="C34" s="12"/>
      <x:c r="D34" s="12"/>
      <x:c r="E34" s="12"/>
      <x:c r="F34" s="12"/>
      <x:c r="G34" s="12"/>
      <x:c r="H34" s="12"/>
      <x:c r="I34" s="12"/>
      <x:c r="J34" s="12"/>
      <x:c r="K34" s="12"/>
      <x:c r="L34" s="12"/>
      <x:c r="M34" s="12"/>
      <x:c r="N34" s="12"/>
    </x:row>
    <x:row r="35" ht="22" customHeight="1">
      <x:c r="A35" s="12"/>
      <x:c r="B35" s="12"/>
      <x:c r="C35" s="12"/>
      <x:c r="D35" s="12"/>
      <x:c r="E35" s="12"/>
      <x:c r="F35" s="12"/>
      <x:c r="G35" s="12"/>
      <x:c r="H35" s="12"/>
      <x:c r="I35" s="12"/>
      <x:c r="J35" s="12"/>
      <x:c r="K35" s="12"/>
      <x:c r="L35" s="12"/>
      <x:c r="M35" s="12"/>
      <x:c r="N35" s="12"/>
    </x:row>
    <x:row r="36" ht="22" customHeight="1">
      <x:c r="A36" s="73" t="str">
        <x:v>HOW TO USE THIS TOOL</x:v>
      </x:c>
      <x:c r="B36" s="73"/>
      <x:c r="C36" s="73"/>
      <x:c r="D36" s="73"/>
      <x:c r="E36" s="73"/>
      <x:c r="F36" s="73"/>
      <x:c r="G36" s="73"/>
      <x:c r="H36" s="73"/>
      <x:c r="I36" s="73"/>
      <x:c r="J36" s="73"/>
      <x:c r="K36" s="73"/>
      <x:c r="L36" s="73"/>
      <x:c r="M36" s="12"/>
      <x:c r="N36" s="12"/>
    </x:row>
    <x:row r="37" ht="22" customHeight="1">
      <x:c r="A37" s="77" t="str">
        <x:v>01  Check the mandate, attendance, evidence, access, facilitation capability and practical resources against the agreed brief.</x:v>
      </x:c>
      <x:c r="B37" s="77"/>
      <x:c r="C37" s="77"/>
      <x:c r="D37" s="77"/>
      <x:c r="E37" s="77"/>
      <x:c r="F37" s="77"/>
      <x:c r="G37" s="77"/>
      <x:c r="H37" s="77"/>
      <x:c r="I37" s="77"/>
      <x:c r="J37" s="77"/>
      <x:c r="K37" s="77"/>
      <x:c r="L37" s="77"/>
      <x:c r="M37" s="12"/>
      <x:c r="N37" s="12"/>
    </x:row>
    <x:row r="38" ht="22" customHeight="1">
      <x:c r="A38" s="77"/>
      <x:c r="B38" s="77"/>
      <x:c r="C38" s="77"/>
      <x:c r="D38" s="77"/>
      <x:c r="E38" s="77"/>
      <x:c r="F38" s="77"/>
      <x:c r="G38" s="77"/>
      <x:c r="H38" s="77"/>
      <x:c r="I38" s="77"/>
      <x:c r="J38" s="77"/>
      <x:c r="K38" s="77"/>
      <x:c r="L38" s="77"/>
      <x:c r="M38" s="12"/>
      <x:c r="N38" s="12"/>
    </x:row>
    <x:row r="39" ht="22" customHeight="1">
      <x:c r="A39" s="81" t="str">
        <x:v>02  For each condition record Yes, No or Pending with evidence. A blank is not a pass.</x:v>
      </x:c>
      <x:c r="B39" s="81"/>
      <x:c r="C39" s="81"/>
      <x:c r="D39" s="81"/>
      <x:c r="E39" s="81"/>
      <x:c r="F39" s="81"/>
      <x:c r="G39" s="81"/>
      <x:c r="H39" s="81"/>
      <x:c r="I39" s="81"/>
      <x:c r="J39" s="81"/>
      <x:c r="K39" s="81"/>
      <x:c r="L39" s="81"/>
      <x:c r="M39" s="12"/>
      <x:c r="N39" s="12"/>
    </x:row>
    <x:row r="40" ht="22" customHeight="1">
      <x:c r="A40" s="81"/>
      <x:c r="B40" s="81"/>
      <x:c r="C40" s="81"/>
      <x:c r="D40" s="81"/>
      <x:c r="E40" s="81"/>
      <x:c r="F40" s="81"/>
      <x:c r="G40" s="81"/>
      <x:c r="H40" s="81"/>
      <x:c r="I40" s="81"/>
      <x:c r="J40" s="81"/>
      <x:c r="K40" s="81"/>
      <x:c r="L40" s="81"/>
      <x:c r="M40" s="12"/>
      <x:c r="N40" s="12"/>
    </x:row>
    <x:row r="41" ht="22" customHeight="1">
      <x:c r="A41" s="77" t="str">
        <x:v>03  Mark critical conditions explicitly. Consent, access to the decision, a feasible mandate and a safe process cannot be averaged away.</x:v>
      </x:c>
      <x:c r="B41" s="77"/>
      <x:c r="C41" s="77"/>
      <x:c r="D41" s="77"/>
      <x:c r="E41" s="77"/>
      <x:c r="F41" s="77"/>
      <x:c r="G41" s="77"/>
      <x:c r="H41" s="77"/>
      <x:c r="I41" s="77"/>
      <x:c r="J41" s="77"/>
      <x:c r="K41" s="77"/>
      <x:c r="L41" s="77"/>
      <x:c r="M41" s="12"/>
      <x:c r="N41" s="12"/>
    </x:row>
    <x:row r="42" ht="22" customHeight="1">
      <x:c r="A42" s="77"/>
      <x:c r="B42" s="77"/>
      <x:c r="C42" s="77"/>
      <x:c r="D42" s="77"/>
      <x:c r="E42" s="77"/>
      <x:c r="F42" s="77"/>
      <x:c r="G42" s="77"/>
      <x:c r="H42" s="77"/>
      <x:c r="I42" s="77"/>
      <x:c r="J42" s="77"/>
      <x:c r="K42" s="77"/>
      <x:c r="L42" s="77"/>
      <x:c r="M42" s="12"/>
      <x:c r="N42" s="12"/>
    </x:row>
    <x:row r="43" ht="22" customHeight="1">
      <x:c r="A43" s="81" t="str">
        <x:v>04  Choose go, go with documented conditions, redesign or no-go. Assign actions and deadlines; do not rely on a high percentage readiness score.</x:v>
      </x:c>
      <x:c r="B43" s="81"/>
      <x:c r="C43" s="81"/>
      <x:c r="D43" s="81"/>
      <x:c r="E43" s="81"/>
      <x:c r="F43" s="81"/>
      <x:c r="G43" s="81"/>
      <x:c r="H43" s="81"/>
      <x:c r="I43" s="81"/>
      <x:c r="J43" s="81"/>
      <x:c r="K43" s="81"/>
      <x:c r="L43" s="81"/>
      <x:c r="M43" s="12"/>
      <x:c r="N43" s="12"/>
    </x:row>
    <x:row r="44" ht="22" customHeight="1">
      <x:c r="A44" s="81"/>
      <x:c r="B44" s="81"/>
      <x:c r="C44" s="81"/>
      <x:c r="D44" s="81"/>
      <x:c r="E44" s="81"/>
      <x:c r="F44" s="81"/>
      <x:c r="G44" s="81"/>
      <x:c r="H44" s="81"/>
      <x:c r="I44" s="81"/>
      <x:c r="J44" s="81"/>
      <x:c r="K44" s="81"/>
      <x:c r="L44" s="81"/>
      <x:c r="M44" s="12"/>
      <x:c r="N44" s="12"/>
    </x:row>
    <x:row r="45" ht="22" customHeight="1">
      <x:c r="A45" s="77" t="str">
        <x:v>05  Communicate the decision and any revised participant offer. Repeat the review if a critical condition changes.</x:v>
      </x:c>
      <x:c r="B45" s="77"/>
      <x:c r="C45" s="77"/>
      <x:c r="D45" s="77"/>
      <x:c r="E45" s="77"/>
      <x:c r="F45" s="77"/>
      <x:c r="G45" s="77"/>
      <x:c r="H45" s="77"/>
      <x:c r="I45" s="77"/>
      <x:c r="J45" s="77"/>
      <x:c r="K45" s="77"/>
      <x:c r="L45" s="77"/>
      <x:c r="M45" s="12"/>
      <x:c r="N45" s="12"/>
    </x:row>
    <x:row r="46" ht="22" customHeight="1">
      <x:c r="A46" s="77"/>
      <x:c r="B46" s="77"/>
      <x:c r="C46" s="77"/>
      <x:c r="D46" s="77"/>
      <x:c r="E46" s="77"/>
      <x:c r="F46" s="77"/>
      <x:c r="G46" s="77"/>
      <x:c r="H46" s="77"/>
      <x:c r="I46" s="77"/>
      <x:c r="J46" s="77"/>
      <x:c r="K46" s="77"/>
      <x:c r="L46" s="77"/>
      <x:c r="M46" s="12"/>
      <x:c r="N46" s="12"/>
    </x:row>
    <x:row r="47" ht="22" customHeight="1">
      <x:c r="A47" s="85" t="str">
        <x:v>WATCH FOR: Readiness percentages can conceal a single critical failure. Use conditions and judgement, not an automatic pass mark.</x:v>
      </x:c>
      <x:c r="B47" s="85"/>
      <x:c r="C47" s="85"/>
      <x:c r="D47" s="85"/>
      <x:c r="E47" s="85"/>
      <x:c r="F47" s="85"/>
      <x:c r="G47" s="85"/>
      <x:c r="H47" s="85"/>
      <x:c r="I47" s="85"/>
      <x:c r="J47" s="85"/>
      <x:c r="K47" s="85"/>
      <x:c r="L47" s="85"/>
      <x:c r="M47" s="12"/>
      <x:c r="N47" s="12"/>
    </x:row>
    <x:row r="48" ht="22" customHeight="1">
      <x:c r="A48" s="85"/>
      <x:c r="B48" s="85"/>
      <x:c r="C48" s="85"/>
      <x:c r="D48" s="85"/>
      <x:c r="E48" s="85"/>
      <x:c r="F48" s="85"/>
      <x:c r="G48" s="85"/>
      <x:c r="H48" s="85"/>
      <x:c r="I48" s="85"/>
      <x:c r="J48" s="85"/>
      <x:c r="K48" s="85"/>
      <x:c r="L48" s="85"/>
      <x:c r="M48" s="12"/>
      <x:c r="N48" s="12"/>
    </x:row>
    <x:row r="49" ht="22" customHeight="1">
      <x:c r="A49" s="85"/>
      <x:c r="B49" s="85"/>
      <x:c r="C49" s="85"/>
      <x:c r="D49" s="85"/>
      <x:c r="E49" s="85"/>
      <x:c r="F49" s="85"/>
      <x:c r="G49" s="85"/>
      <x:c r="H49" s="85"/>
      <x:c r="I49" s="85"/>
      <x:c r="J49" s="85"/>
      <x:c r="K49" s="85"/>
      <x:c r="L49" s="85"/>
      <x:c r="M49" s="12"/>
      <x:c r="N49" s="12"/>
    </x:row>
    <x:row r="50" ht="22" customHeight="1">
      <x:c r="A50" s="12"/>
      <x:c r="B50" s="12"/>
      <x:c r="C50" s="12"/>
      <x:c r="D50" s="12"/>
      <x:c r="E50" s="12"/>
      <x:c r="F50" s="12"/>
      <x:c r="G50" s="12"/>
      <x:c r="H50" s="12"/>
      <x:c r="I50" s="12"/>
      <x:c r="J50" s="12"/>
      <x:c r="K50" s="12"/>
      <x:c r="L50" s="12"/>
      <x:c r="M50" s="12"/>
      <x:c r="N50" s="12"/>
    </x:row>
    <x:row r="51" ht="22" customHeight="1">
      <x:c r="A51" s="73" t="str">
        <x:v>FICTIONAL COMPLETED EXAMPLE / PROJECT COMMON</x:v>
      </x:c>
      <x:c r="B51" s="73"/>
      <x:c r="C51" s="73"/>
      <x:c r="D51" s="73"/>
      <x:c r="E51" s="73"/>
      <x:c r="F51" s="73"/>
      <x:c r="G51" s="73"/>
      <x:c r="H51" s="73"/>
      <x:c r="I51" s="73"/>
      <x:c r="J51" s="73"/>
      <x:c r="K51" s="73"/>
      <x:c r="L51" s="73"/>
      <x:c r="M51" s="12"/>
      <x:c r="N51" s="12"/>
    </x:row>
    <x:row r="52" ht="22" customHeight="1">
      <x:c r="A52" s="39" t="str">
        <x:v>Mandate confirmed</x:v>
      </x:c>
      <x:c r="B52" s="39"/>
      <x:c r="C52" s="39"/>
      <x:c r="D52" s="77" t="str">
        <x:v>Sponsor confirms trial design is genuinely open and that the group can recommend an option.</x:v>
      </x:c>
      <x:c r="E52" s="77"/>
      <x:c r="F52" s="77"/>
      <x:c r="G52" s="77"/>
      <x:c r="H52" s="77"/>
      <x:c r="I52" s="77"/>
      <x:c r="J52" s="77"/>
      <x:c r="K52" s="77"/>
      <x:c r="L52" s="77"/>
      <x:c r="M52" s="12"/>
      <x:c r="N52" s="12"/>
    </x:row>
    <x:row r="53" ht="22" customHeight="1">
      <x:c r="A53" s="39"/>
      <x:c r="B53" s="39"/>
      <x:c r="C53" s="39"/>
      <x:c r="D53" s="77"/>
      <x:c r="E53" s="77"/>
      <x:c r="F53" s="77"/>
      <x:c r="G53" s="77"/>
      <x:c r="H53" s="77"/>
      <x:c r="I53" s="77"/>
      <x:c r="J53" s="77"/>
      <x:c r="K53" s="77"/>
      <x:c r="L53" s="77"/>
      <x:c r="M53" s="12"/>
      <x:c r="N53" s="12"/>
    </x:row>
    <x:row r="54" ht="22" customHeight="1">
      <x:c r="A54" s="39"/>
      <x:c r="B54" s="39"/>
      <x:c r="C54" s="39"/>
      <x:c r="D54" s="77"/>
      <x:c r="E54" s="77"/>
      <x:c r="F54" s="77"/>
      <x:c r="G54" s="77"/>
      <x:c r="H54" s="77"/>
      <x:c r="I54" s="77"/>
      <x:c r="J54" s="77"/>
      <x:c r="K54" s="77"/>
      <x:c r="L54" s="77"/>
      <x:c r="M54" s="12"/>
      <x:c r="N54" s="12"/>
    </x:row>
    <x:row r="55" ht="22" customHeight="1">
      <x:c r="A55" s="39" t="str">
        <x:v>People and access</x:v>
      </x:c>
      <x:c r="B55" s="39"/>
      <x:c r="C55" s="39"/>
      <x:c r="D55" s="77" t="str">
        <x:v>Twenty-four invitations accepted; remote rehearsal complete; night-shift validation scheduled.</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Evidence ready</x:v>
      </x:c>
      <x:c r="B58" s="39"/>
      <x:c r="C58" s="39"/>
      <x:c r="D58" s="77" t="str">
        <x:v>Eight anonymised handover examples prepared; limitations and missing data are clearly marked.</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Capability and safeguards</x:v>
      </x:c>
      <x:c r="B61" s="39"/>
      <x:c r="C61" s="39"/>
      <x:c r="D61" s="77" t="str">
        <x:v>Two facilitators agree roles and escalation. The event excludes individual employee cases.</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Open conditions</x:v>
      </x:c>
      <x:c r="B64" s="39"/>
      <x:c r="C64" s="39"/>
      <x:c r="D64" s="77" t="str">
        <x:v>Participant materials must be issued by Wednesday. Failure to provide the text alternative means the mapping activity is redesigned.</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Authorised decision</x:v>
      </x:c>
      <x:c r="B67" s="39"/>
      <x:c r="C67" s="39"/>
      <x:c r="D67" s="77" t="str">
        <x:v>Conditional go: host to confirm the final access arrangement 48 hours before. Sponsor and lead facilitator retain the power to postpone.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43" t="str">
        <x:v>Source basis: H01; U01 | Original workplace application unless explicitly identified as a source transcription. See 04 Source Notes.</x:v>
      </x:c>
      <x:c r="B70" s="43"/>
      <x:c r="C70" s="43"/>
      <x:c r="D70" s="43"/>
      <x:c r="E70" s="43"/>
      <x:c r="F70" s="43"/>
      <x:c r="G70" s="43"/>
      <x:c r="H70" s="43"/>
      <x:c r="I70" s="43"/>
      <x:c r="J70" s="43"/>
      <x:c r="K70" s="43"/>
      <x:c r="L70" s="43"/>
      <x:c r="M70" s="12"/>
      <x:c r="N70" s="12"/>
    </x:row>
    <x:row r="71" ht="22" customHeight="1">
      <x:c r="A71" s="43"/>
      <x:c r="B71" s="43"/>
      <x:c r="C71" s="43"/>
      <x:c r="D71" s="43"/>
      <x:c r="E71" s="43"/>
      <x:c r="F71" s="43"/>
      <x:c r="G71" s="43"/>
      <x:c r="H71" s="43"/>
      <x:c r="I71" s="43"/>
      <x:c r="J71" s="43"/>
      <x:c r="K71" s="43"/>
      <x:c r="L71" s="43"/>
      <x:c r="M71" s="12"/>
      <x:c r="N71" s="12"/>
    </x:row>
    <x:row r="72" ht="22" customHeight="1">
      <x:c r="A72" s="12"/>
      <x:c r="B72" s="12"/>
      <x:c r="C72" s="12"/>
      <x:c r="D72" s="12"/>
      <x:c r="E72" s="12"/>
      <x:c r="F72" s="12"/>
      <x:c r="G72" s="12"/>
      <x:c r="H72" s="12"/>
      <x:c r="I72" s="12"/>
      <x:c r="J72" s="12"/>
      <x:c r="K72" s="12"/>
      <x:c r="L72" s="12"/>
      <x:c r="M72" s="12"/>
      <x:c r="N72" s="12"/>
    </x:row>
    <x:row r="73" ht="22" customHeight="1">
      <x:c r="A73" s="12"/>
      <x:c r="B73" s="12"/>
      <x:c r="C73" s="12"/>
      <x:c r="D73" s="12"/>
      <x:c r="E73" s="12"/>
      <x:c r="F73" s="12"/>
      <x:c r="G73" s="12"/>
      <x:c r="H73" s="12"/>
      <x:c r="I73" s="12"/>
      <x:c r="J73" s="12"/>
      <x:c r="K73" s="12"/>
      <x:c r="L73" s="12"/>
      <x:c r="M73" s="12"/>
      <x:c r="N73" s="12"/>
    </x:row>
    <x:row r="74" ht="22" customHeight="1">
      <x:c r="A74" s="12"/>
      <x:c r="B74" s="12"/>
      <x:c r="C74" s="12"/>
      <x:c r="D74" s="12"/>
      <x:c r="E74" s="12"/>
      <x:c r="F74" s="12"/>
      <x:c r="G74" s="12"/>
      <x:c r="H74" s="12"/>
      <x:c r="I74" s="12"/>
      <x:c r="J74" s="12"/>
      <x:c r="K74" s="12"/>
      <x:c r="L74" s="12"/>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25:B27"/>
    <x:mergeCell ref="C25:L27"/>
    <x:mergeCell ref="A30:L33"/>
    <x:mergeCell ref="A36:L36"/>
    <x:mergeCell ref="A37:L38"/>
    <x:mergeCell ref="A39:L40"/>
    <x:mergeCell ref="A41:L42"/>
    <x:mergeCell ref="A43:L44"/>
    <x:mergeCell ref="A45:L46"/>
    <x:mergeCell ref="A47:L49"/>
    <x:mergeCell ref="A51:L51"/>
    <x:mergeCell ref="A52:C54"/>
    <x:mergeCell ref="D52:L54"/>
    <x:mergeCell ref="A55:C57"/>
    <x:mergeCell ref="D55:L57"/>
    <x:mergeCell ref="A58:C60"/>
    <x:mergeCell ref="D58:L60"/>
    <x:mergeCell ref="A61:C63"/>
    <x:mergeCell ref="D61:L63"/>
    <x:mergeCell ref="A64:C66"/>
    <x:mergeCell ref="D64:L66"/>
    <x:mergeCell ref="A67:C69"/>
    <x:mergeCell ref="D67:L69"/>
    <x:mergeCell ref="A70:L71"/>
  </x:mergeCells>
  <x:dataValidations count="2">
    <x:dataValidation type="list" sqref="B11:B22">
      <x:formula1>"Yes,No"</x:formula1>
    </x:dataValidation>
    <x:dataValidation type="list" sqref="C11:C22">
      <x:formula1>"Yes,No,Hold,N/A"</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S04 | Brainwriting 6-3-5</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Use silent written rounds to generate and develop options before discussion and evaluation.</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S04 | Structuring | 35-50 minutes</x:v>
      </x:c>
      <x:c r="B8" s="34"/>
      <x:c r="C8" s="34"/>
      <x:c r="D8" s="34"/>
      <x:c r="E8" s="34"/>
      <x:c r="F8" s="34"/>
      <x:c r="G8" s="34" t="str">
        <x:f>IFERROR(IF(HYPERLINK("HR_Delivery_Facilitation_Framework_and_Toolkit.pdf#page=175","PDF guide 175 / form 176 / example 177")="PDF guide 175 / form 176 / example 177",HYPERLINK("HR_Delivery_Facilitation_Framework_and_Toolkit.pdf#page=175","PDF guide 175 / form 176 / example 177"),"PDF guide 175 / form 176 / example 177"),"PDF guide 175 / form 176 / example 177")</x:f>
        <x:v>PDF guide 175 / form 176 / example 177</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Focus question (enter before starting)</x:v>
      </x:c>
      <x:c r="B10" s="39"/>
      <x:c r="C10" s="39"/>
      <x:c r="D10" s="39"/>
      <x:c r="E10" s="39"/>
      <x:c r="F10" s="39"/>
      <x:c r="G10" s="39"/>
      <x:c r="H10" s="39"/>
      <x:c r="I10" s="39"/>
      <x:c r="J10" s="39"/>
      <x:c r="K10" s="39"/>
      <x:c r="L10" s="39"/>
      <x:c r="M10" s="12"/>
      <x:c r="N10" s="12"/>
    </x:row>
    <x:row r="11" ht="22" customHeight="1">
      <x:c r="A11" s="39"/>
      <x:c r="B11" s="39"/>
      <x:c r="C11" s="39"/>
      <x:c r="D11" s="39"/>
      <x:c r="E11" s="39"/>
      <x:c r="F11" s="39"/>
      <x:c r="G11" s="39"/>
      <x:c r="H11" s="39"/>
      <x:c r="I11" s="39"/>
      <x:c r="J11" s="39"/>
      <x:c r="K11" s="39"/>
      <x:c r="L11" s="39"/>
      <x:c r="M11" s="12"/>
      <x:c r="N11" s="12"/>
    </x:row>
    <x:row r="12" ht="22" customHeight="1">
      <x:c r="A12" s="39"/>
      <x:c r="B12" s="39"/>
      <x:c r="C12" s="39"/>
      <x:c r="D12" s="39"/>
      <x:c r="E12" s="39"/>
      <x:c r="F12" s="39"/>
      <x:c r="G12" s="39"/>
      <x:c r="H12" s="39"/>
      <x:c r="I12" s="39"/>
      <x:c r="J12" s="39"/>
      <x:c r="K12" s="39"/>
      <x:c r="L12" s="39"/>
      <x:c r="M12" s="12"/>
      <x:c r="N12" s="12"/>
    </x:row>
    <x:row r="13" ht="22" customHeight="1">
      <x:c r="A13" s="52"/>
      <x:c r="B13" s="53"/>
      <x:c r="C13" s="53"/>
      <x:c r="D13" s="53"/>
      <x:c r="E13" s="53"/>
      <x:c r="F13" s="53"/>
      <x:c r="G13" s="53"/>
      <x:c r="H13" s="53"/>
      <x:c r="I13" s="53"/>
      <x:c r="J13" s="53"/>
      <x:c r="K13" s="53"/>
      <x:c r="L13" s="54"/>
      <x:c r="M13" s="12"/>
      <x:c r="N13" s="12"/>
    </x:row>
    <x:row r="14" ht="22" customHeight="1">
      <x:c r="A14" s="55"/>
      <x:c r="B14" s="48"/>
      <x:c r="C14" s="48"/>
      <x:c r="D14" s="48"/>
      <x:c r="E14" s="48"/>
      <x:c r="F14" s="48"/>
      <x:c r="G14" s="48"/>
      <x:c r="H14" s="48"/>
      <x:c r="I14" s="48"/>
      <x:c r="J14" s="48"/>
      <x:c r="K14" s="48"/>
      <x:c r="L14" s="56"/>
      <x:c r="M14" s="12"/>
      <x:c r="N14" s="12"/>
    </x:row>
    <x:row r="15" ht="22" customHeight="1">
      <x:c r="A15" s="57"/>
      <x:c r="B15" s="58"/>
      <x:c r="C15" s="58"/>
      <x:c r="D15" s="58"/>
      <x:c r="E15" s="58"/>
      <x:c r="F15" s="58"/>
      <x:c r="G15" s="58"/>
      <x:c r="H15" s="58"/>
      <x:c r="I15" s="58"/>
      <x:c r="J15" s="58"/>
      <x:c r="K15" s="58"/>
      <x:c r="L15" s="59"/>
      <x:c r="M15" s="12"/>
      <x:c r="N15" s="12"/>
    </x:row>
    <x:row r="16" ht="22" customHeight="1">
      <x:c r="A16" s="12"/>
      <x:c r="B16" s="12"/>
      <x:c r="C16" s="12"/>
      <x:c r="D16" s="12"/>
      <x:c r="E16" s="12"/>
      <x:c r="F16" s="12"/>
      <x:c r="G16" s="12"/>
      <x:c r="H16" s="12"/>
      <x:c r="I16" s="12"/>
      <x:c r="J16" s="12"/>
      <x:c r="K16" s="12"/>
      <x:c r="L16" s="12"/>
      <x:c r="M16" s="12"/>
      <x:c r="N16" s="12"/>
    </x:row>
    <x:row r="17" ht="22" customHeight="1">
      <x:c r="A17" s="69" t="str">
        <x:v>IDEA 1</x:v>
      </x:c>
      <x:c r="B17" s="69"/>
      <x:c r="C17" s="69"/>
      <x:c r="D17" s="69"/>
      <x:c r="E17" s="69" t="str">
        <x:v>IDEA 2</x:v>
      </x:c>
      <x:c r="F17" s="69"/>
      <x:c r="G17" s="69"/>
      <x:c r="H17" s="69"/>
      <x:c r="I17" s="69" t="str">
        <x:v>IDEA 3</x:v>
      </x:c>
      <x:c r="J17" s="69"/>
      <x:c r="K17" s="69"/>
      <x:c r="L17" s="69"/>
      <x:c r="M17" s="12"/>
      <x:c r="N17" s="12"/>
    </x:row>
    <x:row r="18" ht="22" customHeight="1">
      <x:c r="A18" s="12"/>
      <x:c r="B18" s="12"/>
      <x:c r="C18" s="12"/>
      <x:c r="D18" s="12"/>
      <x:c r="E18" s="12"/>
      <x:c r="F18" s="12"/>
      <x:c r="G18" s="12"/>
      <x:c r="H18" s="12"/>
      <x:c r="I18" s="12"/>
      <x:c r="J18" s="12"/>
      <x:c r="K18" s="12"/>
      <x:c r="L18" s="12"/>
      <x:c r="M18" s="12"/>
      <x:c r="N18" s="12"/>
    </x:row>
    <x:row r="19" ht="22" customHeight="1">
      <x:c r="A19" s="34" t="str">
        <x:v>ROUND 1</x:v>
      </x:c>
      <x:c r="B19" s="34"/>
      <x:c r="C19" s="34"/>
      <x:c r="D19" s="34"/>
      <x:c r="E19" s="34"/>
      <x:c r="F19" s="34"/>
      <x:c r="G19" s="34"/>
      <x:c r="H19" s="34"/>
      <x:c r="I19" s="34"/>
      <x:c r="J19" s="34"/>
      <x:c r="K19" s="34"/>
      <x:c r="L19" s="34"/>
      <x:c r="M19" s="12"/>
      <x:c r="N19" s="12"/>
    </x:row>
    <x:row r="20" ht="22" customHeight="1">
      <x:c r="A20" s="52"/>
      <x:c r="B20" s="53"/>
      <x:c r="C20" s="53"/>
      <x:c r="D20" s="54"/>
      <x:c r="E20" s="52"/>
      <x:c r="F20" s="53"/>
      <x:c r="G20" s="53"/>
      <x:c r="H20" s="54"/>
      <x:c r="I20" s="52"/>
      <x:c r="J20" s="53"/>
      <x:c r="K20" s="53"/>
      <x:c r="L20" s="54"/>
      <x:c r="M20" s="12"/>
      <x:c r="N20" s="12"/>
    </x:row>
    <x:row r="21" ht="22" customHeight="1">
      <x:c r="A21" s="55"/>
      <x:c r="B21" s="48"/>
      <x:c r="C21" s="48"/>
      <x:c r="D21" s="56"/>
      <x:c r="E21" s="55"/>
      <x:c r="F21" s="48"/>
      <x:c r="G21" s="48"/>
      <x:c r="H21" s="56"/>
      <x:c r="I21" s="55"/>
      <x:c r="J21" s="48"/>
      <x:c r="K21" s="48"/>
      <x:c r="L21" s="56"/>
      <x:c r="M21" s="12"/>
      <x:c r="N21" s="12"/>
    </x:row>
    <x:row r="22" ht="22" customHeight="1">
      <x:c r="A22" s="57"/>
      <x:c r="B22" s="58"/>
      <x:c r="C22" s="58"/>
      <x:c r="D22" s="59"/>
      <x:c r="E22" s="57"/>
      <x:c r="F22" s="58"/>
      <x:c r="G22" s="58"/>
      <x:c r="H22" s="59"/>
      <x:c r="I22" s="57"/>
      <x:c r="J22" s="58"/>
      <x:c r="K22" s="58"/>
      <x:c r="L22" s="59"/>
      <x:c r="M22" s="12"/>
      <x:c r="N22" s="12"/>
    </x:row>
    <x:row r="23" ht="22" customHeight="1">
      <x:c r="A23" s="12"/>
      <x:c r="B23" s="12"/>
      <x:c r="C23" s="12"/>
      <x:c r="D23" s="12"/>
      <x:c r="E23" s="12"/>
      <x:c r="F23" s="12"/>
      <x:c r="G23" s="12"/>
      <x:c r="H23" s="12"/>
      <x:c r="I23" s="12"/>
      <x:c r="J23" s="12"/>
      <x:c r="K23" s="12"/>
      <x:c r="L23" s="12"/>
      <x:c r="M23" s="12"/>
      <x:c r="N23" s="12"/>
    </x:row>
    <x:row r="24" ht="22" customHeight="1">
      <x:c r="A24" s="34" t="str">
        <x:v>ROUND 2</x:v>
      </x:c>
      <x:c r="B24" s="34"/>
      <x:c r="C24" s="34"/>
      <x:c r="D24" s="34"/>
      <x:c r="E24" s="34"/>
      <x:c r="F24" s="34"/>
      <x:c r="G24" s="34"/>
      <x:c r="H24" s="34"/>
      <x:c r="I24" s="34"/>
      <x:c r="J24" s="34"/>
      <x:c r="K24" s="34"/>
      <x:c r="L24" s="34"/>
      <x:c r="M24" s="12"/>
      <x:c r="N24" s="12"/>
    </x:row>
    <x:row r="25" ht="22" customHeight="1">
      <x:c r="A25" s="52"/>
      <x:c r="B25" s="53"/>
      <x:c r="C25" s="53"/>
      <x:c r="D25" s="54"/>
      <x:c r="E25" s="52"/>
      <x:c r="F25" s="53"/>
      <x:c r="G25" s="53"/>
      <x:c r="H25" s="54"/>
      <x:c r="I25" s="52"/>
      <x:c r="J25" s="53"/>
      <x:c r="K25" s="53"/>
      <x:c r="L25" s="54"/>
      <x:c r="M25" s="12"/>
      <x:c r="N25" s="12"/>
    </x:row>
    <x:row r="26" ht="22" customHeight="1">
      <x:c r="A26" s="55"/>
      <x:c r="B26" s="48"/>
      <x:c r="C26" s="48"/>
      <x:c r="D26" s="56"/>
      <x:c r="E26" s="55"/>
      <x:c r="F26" s="48"/>
      <x:c r="G26" s="48"/>
      <x:c r="H26" s="56"/>
      <x:c r="I26" s="55"/>
      <x:c r="J26" s="48"/>
      <x:c r="K26" s="48"/>
      <x:c r="L26" s="56"/>
      <x:c r="M26" s="12"/>
      <x:c r="N26" s="12"/>
    </x:row>
    <x:row r="27" ht="22" customHeight="1">
      <x:c r="A27" s="57"/>
      <x:c r="B27" s="58"/>
      <x:c r="C27" s="58"/>
      <x:c r="D27" s="59"/>
      <x:c r="E27" s="57"/>
      <x:c r="F27" s="58"/>
      <x:c r="G27" s="58"/>
      <x:c r="H27" s="59"/>
      <x:c r="I27" s="57"/>
      <x:c r="J27" s="58"/>
      <x:c r="K27" s="58"/>
      <x:c r="L27" s="59"/>
      <x:c r="M27" s="12"/>
      <x:c r="N27" s="12"/>
    </x:row>
    <x:row r="28" ht="22" customHeight="1">
      <x:c r="A28" s="12"/>
      <x:c r="B28" s="12"/>
      <x:c r="C28" s="12"/>
      <x:c r="D28" s="12"/>
      <x:c r="E28" s="12"/>
      <x:c r="F28" s="12"/>
      <x:c r="G28" s="12"/>
      <x:c r="H28" s="12"/>
      <x:c r="I28" s="12"/>
      <x:c r="J28" s="12"/>
      <x:c r="K28" s="12"/>
      <x:c r="L28" s="12"/>
      <x:c r="M28" s="12"/>
      <x:c r="N28" s="12"/>
    </x:row>
    <x:row r="29" ht="22" customHeight="1">
      <x:c r="A29" s="34" t="str">
        <x:v>ROUND 3</x:v>
      </x:c>
      <x:c r="B29" s="34"/>
      <x:c r="C29" s="34"/>
      <x:c r="D29" s="34"/>
      <x:c r="E29" s="34"/>
      <x:c r="F29" s="34"/>
      <x:c r="G29" s="34"/>
      <x:c r="H29" s="34"/>
      <x:c r="I29" s="34"/>
      <x:c r="J29" s="34"/>
      <x:c r="K29" s="34"/>
      <x:c r="L29" s="34"/>
      <x:c r="M29" s="12"/>
      <x:c r="N29" s="12"/>
    </x:row>
    <x:row r="30" ht="22" customHeight="1">
      <x:c r="A30" s="52"/>
      <x:c r="B30" s="53"/>
      <x:c r="C30" s="53"/>
      <x:c r="D30" s="54"/>
      <x:c r="E30" s="52"/>
      <x:c r="F30" s="53"/>
      <x:c r="G30" s="53"/>
      <x:c r="H30" s="54"/>
      <x:c r="I30" s="52"/>
      <x:c r="J30" s="53"/>
      <x:c r="K30" s="53"/>
      <x:c r="L30" s="54"/>
      <x:c r="M30" s="12"/>
      <x:c r="N30" s="12"/>
    </x:row>
    <x:row r="31" ht="22" customHeight="1">
      <x:c r="A31" s="55"/>
      <x:c r="B31" s="48"/>
      <x:c r="C31" s="48"/>
      <x:c r="D31" s="56"/>
      <x:c r="E31" s="55"/>
      <x:c r="F31" s="48"/>
      <x:c r="G31" s="48"/>
      <x:c r="H31" s="56"/>
      <x:c r="I31" s="55"/>
      <x:c r="J31" s="48"/>
      <x:c r="K31" s="48"/>
      <x:c r="L31" s="56"/>
      <x:c r="M31" s="12"/>
      <x:c r="N31" s="12"/>
    </x:row>
    <x:row r="32" ht="22" customHeight="1">
      <x:c r="A32" s="57"/>
      <x:c r="B32" s="58"/>
      <x:c r="C32" s="58"/>
      <x:c r="D32" s="59"/>
      <x:c r="E32" s="57"/>
      <x:c r="F32" s="58"/>
      <x:c r="G32" s="58"/>
      <x:c r="H32" s="59"/>
      <x:c r="I32" s="57"/>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34" t="str">
        <x:v>ROUND 4</x:v>
      </x:c>
      <x:c r="B34" s="34"/>
      <x:c r="C34" s="34"/>
      <x:c r="D34" s="34"/>
      <x:c r="E34" s="34"/>
      <x:c r="F34" s="34"/>
      <x:c r="G34" s="34"/>
      <x:c r="H34" s="34"/>
      <x:c r="I34" s="34"/>
      <x:c r="J34" s="34"/>
      <x:c r="K34" s="34"/>
      <x:c r="L34" s="34"/>
      <x:c r="M34" s="12"/>
      <x:c r="N34" s="12"/>
    </x:row>
    <x:row r="35" ht="22" customHeight="1">
      <x:c r="A35" s="52"/>
      <x:c r="B35" s="53"/>
      <x:c r="C35" s="53"/>
      <x:c r="D35" s="54"/>
      <x:c r="E35" s="52"/>
      <x:c r="F35" s="53"/>
      <x:c r="G35" s="53"/>
      <x:c r="H35" s="54"/>
      <x:c r="I35" s="52"/>
      <x:c r="J35" s="53"/>
      <x:c r="K35" s="53"/>
      <x:c r="L35" s="54"/>
      <x:c r="M35" s="12"/>
      <x:c r="N35" s="12"/>
    </x:row>
    <x:row r="36" ht="22" customHeight="1">
      <x:c r="A36" s="55"/>
      <x:c r="B36" s="48"/>
      <x:c r="C36" s="48"/>
      <x:c r="D36" s="56"/>
      <x:c r="E36" s="55"/>
      <x:c r="F36" s="48"/>
      <x:c r="G36" s="48"/>
      <x:c r="H36" s="56"/>
      <x:c r="I36" s="55"/>
      <x:c r="J36" s="48"/>
      <x:c r="K36" s="48"/>
      <x:c r="L36" s="56"/>
      <x:c r="M36" s="12"/>
      <x:c r="N36" s="12"/>
    </x:row>
    <x:row r="37" ht="22" customHeight="1">
      <x:c r="A37" s="57"/>
      <x:c r="B37" s="58"/>
      <x:c r="C37" s="58"/>
      <x:c r="D37" s="59"/>
      <x:c r="E37" s="57"/>
      <x:c r="F37" s="58"/>
      <x:c r="G37" s="58"/>
      <x:c r="H37" s="59"/>
      <x:c r="I37" s="57"/>
      <x:c r="J37" s="58"/>
      <x:c r="K37" s="58"/>
      <x:c r="L37" s="59"/>
      <x:c r="M37" s="12"/>
      <x:c r="N37" s="12"/>
    </x:row>
    <x:row r="38" ht="22" customHeight="1">
      <x:c r="A38" s="12"/>
      <x:c r="B38" s="12"/>
      <x:c r="C38" s="12"/>
      <x:c r="D38" s="12"/>
      <x:c r="E38" s="12"/>
      <x:c r="F38" s="12"/>
      <x:c r="G38" s="12"/>
      <x:c r="H38" s="12"/>
      <x:c r="I38" s="12"/>
      <x:c r="J38" s="12"/>
      <x:c r="K38" s="12"/>
      <x:c r="L38" s="12"/>
      <x:c r="M38" s="12"/>
      <x:c r="N38" s="12"/>
    </x:row>
    <x:row r="39" ht="22" customHeight="1">
      <x:c r="A39" s="34" t="str">
        <x:v>ROUND 5</x:v>
      </x:c>
      <x:c r="B39" s="34"/>
      <x:c r="C39" s="34"/>
      <x:c r="D39" s="34"/>
      <x:c r="E39" s="34"/>
      <x:c r="F39" s="34"/>
      <x:c r="G39" s="34"/>
      <x:c r="H39" s="34"/>
      <x:c r="I39" s="34"/>
      <x:c r="J39" s="34"/>
      <x:c r="K39" s="34"/>
      <x:c r="L39" s="34"/>
      <x:c r="M39" s="12"/>
      <x:c r="N39" s="12"/>
    </x:row>
    <x:row r="40" ht="22" customHeight="1">
      <x:c r="A40" s="52"/>
      <x:c r="B40" s="53"/>
      <x:c r="C40" s="53"/>
      <x:c r="D40" s="54"/>
      <x:c r="E40" s="52"/>
      <x:c r="F40" s="53"/>
      <x:c r="G40" s="53"/>
      <x:c r="H40" s="54"/>
      <x:c r="I40" s="52"/>
      <x:c r="J40" s="53"/>
      <x:c r="K40" s="53"/>
      <x:c r="L40" s="54"/>
      <x:c r="M40" s="12"/>
      <x:c r="N40" s="12"/>
    </x:row>
    <x:row r="41" ht="22" customHeight="1">
      <x:c r="A41" s="55"/>
      <x:c r="B41" s="48"/>
      <x:c r="C41" s="48"/>
      <x:c r="D41" s="56"/>
      <x:c r="E41" s="55"/>
      <x:c r="F41" s="48"/>
      <x:c r="G41" s="48"/>
      <x:c r="H41" s="56"/>
      <x:c r="I41" s="55"/>
      <x:c r="J41" s="48"/>
      <x:c r="K41" s="48"/>
      <x:c r="L41" s="56"/>
      <x:c r="M41" s="12"/>
      <x:c r="N41" s="12"/>
    </x:row>
    <x:row r="42" ht="22" customHeight="1">
      <x:c r="A42" s="57"/>
      <x:c r="B42" s="58"/>
      <x:c r="C42" s="58"/>
      <x:c r="D42" s="59"/>
      <x:c r="E42" s="57"/>
      <x:c r="F42" s="58"/>
      <x:c r="G42" s="58"/>
      <x:c r="H42" s="59"/>
      <x:c r="I42" s="57"/>
      <x:c r="J42" s="58"/>
      <x:c r="K42" s="58"/>
      <x:c r="L42" s="59"/>
      <x:c r="M42" s="12"/>
      <x:c r="N42" s="12"/>
    </x:row>
    <x:row r="43" ht="22" customHeight="1">
      <x:c r="A43" s="12"/>
      <x:c r="B43" s="12"/>
      <x:c r="C43" s="12"/>
      <x:c r="D43" s="12"/>
      <x:c r="E43" s="12"/>
      <x:c r="F43" s="12"/>
      <x:c r="G43" s="12"/>
      <x:c r="H43" s="12"/>
      <x:c r="I43" s="12"/>
      <x:c r="J43" s="12"/>
      <x:c r="K43" s="12"/>
      <x:c r="L43" s="12"/>
      <x:c r="M43" s="12"/>
      <x:c r="N43" s="12"/>
    </x:row>
    <x:row r="44" ht="22" customHeight="1">
      <x:c r="A44" s="34" t="str">
        <x:v>ROUND 6</x:v>
      </x:c>
      <x:c r="B44" s="34"/>
      <x:c r="C44" s="34"/>
      <x:c r="D44" s="34"/>
      <x:c r="E44" s="34"/>
      <x:c r="F44" s="34"/>
      <x:c r="G44" s="34"/>
      <x:c r="H44" s="34"/>
      <x:c r="I44" s="34"/>
      <x:c r="J44" s="34"/>
      <x:c r="K44" s="34"/>
      <x:c r="L44" s="34"/>
      <x:c r="M44" s="12"/>
      <x:c r="N44" s="12"/>
    </x:row>
    <x:row r="45" ht="22" customHeight="1">
      <x:c r="A45" s="52"/>
      <x:c r="B45" s="53"/>
      <x:c r="C45" s="53"/>
      <x:c r="D45" s="54"/>
      <x:c r="E45" s="52"/>
      <x:c r="F45" s="53"/>
      <x:c r="G45" s="53"/>
      <x:c r="H45" s="54"/>
      <x:c r="I45" s="52"/>
      <x:c r="J45" s="53"/>
      <x:c r="K45" s="53"/>
      <x:c r="L45" s="54"/>
      <x:c r="M45" s="12"/>
      <x:c r="N45" s="12"/>
    </x:row>
    <x:row r="46" ht="22" customHeight="1">
      <x:c r="A46" s="55"/>
      <x:c r="B46" s="48"/>
      <x:c r="C46" s="48"/>
      <x:c r="D46" s="56"/>
      <x:c r="E46" s="55"/>
      <x:c r="F46" s="48"/>
      <x:c r="G46" s="48"/>
      <x:c r="H46" s="56"/>
      <x:c r="I46" s="55"/>
      <x:c r="J46" s="48"/>
      <x:c r="K46" s="48"/>
      <x:c r="L46" s="56"/>
      <x:c r="M46" s="12"/>
      <x:c r="N46" s="12"/>
    </x:row>
    <x:row r="47" ht="22" customHeight="1">
      <x:c r="A47" s="57"/>
      <x:c r="B47" s="58"/>
      <x:c r="C47" s="58"/>
      <x:c r="D47" s="59"/>
      <x:c r="E47" s="57"/>
      <x:c r="F47" s="58"/>
      <x:c r="G47" s="58"/>
      <x:c r="H47" s="59"/>
      <x:c r="I47" s="57"/>
      <x:c r="J47" s="58"/>
      <x:c r="K47" s="58"/>
      <x:c r="L47" s="59"/>
      <x:c r="M47" s="12"/>
      <x:c r="N47" s="12"/>
    </x:row>
    <x:row r="48" ht="22" customHeight="1">
      <x:c r="A48" s="12"/>
      <x:c r="B48" s="12"/>
      <x:c r="C48" s="12"/>
      <x:c r="D48" s="12"/>
      <x:c r="E48" s="12"/>
      <x:c r="F48" s="12"/>
      <x:c r="G48" s="12"/>
      <x:c r="H48" s="12"/>
      <x:c r="I48" s="12"/>
      <x:c r="J48" s="12"/>
      <x:c r="K48" s="12"/>
      <x:c r="L48" s="12"/>
      <x:c r="M48" s="12"/>
      <x:c r="N48" s="12"/>
    </x:row>
    <x:row r="49" ht="22" customHeight="1">
      <x:c r="A49" s="12"/>
      <x:c r="B49" s="12"/>
      <x:c r="C49" s="12"/>
      <x:c r="D49" s="12"/>
      <x:c r="E49" s="12"/>
      <x:c r="F49" s="12"/>
      <x:c r="G49" s="12"/>
      <x:c r="H49" s="12"/>
      <x:c r="I49" s="12"/>
      <x:c r="J49" s="12"/>
      <x:c r="K49" s="12"/>
      <x:c r="L49" s="12"/>
      <x:c r="M49" s="12"/>
      <x:c r="N49" s="12"/>
    </x:row>
    <x:row r="50" ht="22" customHeight="1">
      <x:c r="A50" s="77" t="str">
        <x:v>Six people x three entries x six rounds = up to 108 entries across six sheets. Entries may overlap or develop earlier ideas. Adjust pace and contribution route for access; disclose changes to the standard format.</x:v>
      </x:c>
      <x:c r="B50" s="77"/>
      <x:c r="C50" s="77"/>
      <x:c r="D50" s="77"/>
      <x:c r="E50" s="77"/>
      <x:c r="F50" s="77"/>
      <x:c r="G50" s="77"/>
      <x:c r="H50" s="77"/>
      <x:c r="I50" s="77"/>
      <x:c r="J50" s="77"/>
      <x:c r="K50" s="77"/>
      <x:c r="L50" s="77"/>
      <x:c r="M50" s="12"/>
      <x:c r="N50" s="12"/>
    </x:row>
    <x:row r="51" ht="22" customHeight="1">
      <x:c r="A51" s="77"/>
      <x:c r="B51" s="77"/>
      <x:c r="C51" s="77"/>
      <x:c r="D51" s="77"/>
      <x:c r="E51" s="77"/>
      <x:c r="F51" s="77"/>
      <x:c r="G51" s="77"/>
      <x:c r="H51" s="77"/>
      <x:c r="I51" s="77"/>
      <x:c r="J51" s="77"/>
      <x:c r="K51" s="77"/>
      <x:c r="L51" s="77"/>
      <x:c r="M51" s="12"/>
      <x:c r="N51" s="12"/>
    </x:row>
    <x:row r="52" ht="22" customHeight="1">
      <x:c r="A52" s="77"/>
      <x:c r="B52" s="77"/>
      <x:c r="C52" s="77"/>
      <x:c r="D52" s="77"/>
      <x:c r="E52" s="77"/>
      <x:c r="F52" s="77"/>
      <x:c r="G52" s="77"/>
      <x:c r="H52" s="77"/>
      <x:c r="I52" s="77"/>
      <x:c r="J52" s="77"/>
      <x:c r="K52" s="77"/>
      <x:c r="L52" s="77"/>
      <x:c r="M52" s="12"/>
      <x:c r="N52" s="12"/>
    </x:row>
    <x:row r="53" ht="22" customHeight="1">
      <x:c r="A53" s="77"/>
      <x:c r="B53" s="77"/>
      <x:c r="C53" s="77"/>
      <x:c r="D53" s="77"/>
      <x:c r="E53" s="77"/>
      <x:c r="F53" s="77"/>
      <x:c r="G53" s="77"/>
      <x:c r="H53" s="77"/>
      <x:c r="I53" s="77"/>
      <x:c r="J53" s="77"/>
      <x:c r="K53" s="77"/>
      <x:c r="L53" s="77"/>
      <x:c r="M53" s="12"/>
      <x:c r="N53" s="12"/>
    </x:row>
    <x:row r="54" ht="22" customHeight="1">
      <x:c r="A54" s="12"/>
      <x:c r="B54" s="12"/>
      <x:c r="C54" s="12"/>
      <x:c r="D54" s="12"/>
      <x:c r="E54" s="12"/>
      <x:c r="F54" s="12"/>
      <x:c r="G54" s="12"/>
      <x:c r="H54" s="12"/>
      <x:c r="I54" s="12"/>
      <x:c r="J54" s="12"/>
      <x:c r="K54" s="12"/>
      <x:c r="L54" s="12"/>
      <x:c r="M54" s="12"/>
      <x:c r="N54" s="12"/>
    </x:row>
    <x:row r="55" ht="22" customHeight="1">
      <x:c r="A55" s="12"/>
      <x:c r="B55" s="12"/>
      <x:c r="C55" s="12"/>
      <x:c r="D55" s="12"/>
      <x:c r="E55" s="12"/>
      <x:c r="F55" s="12"/>
      <x:c r="G55" s="12"/>
      <x:c r="H55" s="12"/>
      <x:c r="I55" s="12"/>
      <x:c r="J55" s="12"/>
      <x:c r="K55" s="12"/>
      <x:c r="L55" s="12"/>
      <x:c r="M55" s="12"/>
      <x:c r="N55" s="12"/>
    </x:row>
    <x:row r="56" ht="22" customHeight="1">
      <x:c r="A56" s="73" t="str">
        <x:v>HOW TO USE THIS TOOL</x:v>
      </x:c>
      <x:c r="B56" s="73"/>
      <x:c r="C56" s="73"/>
      <x:c r="D56" s="73"/>
      <x:c r="E56" s="73"/>
      <x:c r="F56" s="73"/>
      <x:c r="G56" s="73"/>
      <x:c r="H56" s="73"/>
      <x:c r="I56" s="73"/>
      <x:c r="J56" s="73"/>
      <x:c r="K56" s="73"/>
      <x:c r="L56" s="73"/>
      <x:c r="M56" s="12"/>
      <x:c r="N56" s="12"/>
    </x:row>
    <x:row r="57" ht="22" customHeight="1">
      <x:c r="A57" s="77" t="str">
        <x:v>01  State one focused question and give each person a sheet with six rows and three idea boxes per row. Explain that duplication and refinement are allowed.</x:v>
      </x:c>
      <x:c r="B57" s="77"/>
      <x:c r="C57" s="77"/>
      <x:c r="D57" s="77"/>
      <x:c r="E57" s="77"/>
      <x:c r="F57" s="77"/>
      <x:c r="G57" s="77"/>
      <x:c r="H57" s="77"/>
      <x:c r="I57" s="77"/>
      <x:c r="J57" s="77"/>
      <x:c r="K57" s="77"/>
      <x:c r="L57" s="77"/>
      <x:c r="M57" s="12"/>
      <x:c r="N57" s="12"/>
    </x:row>
    <x:row r="58" ht="22" customHeight="1">
      <x:c r="A58" s="77"/>
      <x:c r="B58" s="77"/>
      <x:c r="C58" s="77"/>
      <x:c r="D58" s="77"/>
      <x:c r="E58" s="77"/>
      <x:c r="F58" s="77"/>
      <x:c r="G58" s="77"/>
      <x:c r="H58" s="77"/>
      <x:c r="I58" s="77"/>
      <x:c r="J58" s="77"/>
      <x:c r="K58" s="77"/>
      <x:c r="L58" s="77"/>
      <x:c r="M58" s="12"/>
      <x:c r="N58" s="12"/>
    </x:row>
    <x:row r="59" ht="22" customHeight="1">
      <x:c r="A59" s="81" t="str">
        <x:v>02  In the first five-minute round, each person writes up to three ideas. No one needs to fill a box with an idea they do not have.</x:v>
      </x:c>
      <x:c r="B59" s="81"/>
      <x:c r="C59" s="81"/>
      <x:c r="D59" s="81"/>
      <x:c r="E59" s="81"/>
      <x:c r="F59" s="81"/>
      <x:c r="G59" s="81"/>
      <x:c r="H59" s="81"/>
      <x:c r="I59" s="81"/>
      <x:c r="J59" s="81"/>
      <x:c r="K59" s="81"/>
      <x:c r="L59" s="81"/>
      <x:c r="M59" s="12"/>
      <x:c r="N59" s="12"/>
    </x:row>
    <x:row r="60" ht="22" customHeight="1">
      <x:c r="A60" s="81"/>
      <x:c r="B60" s="81"/>
      <x:c r="C60" s="81"/>
      <x:c r="D60" s="81"/>
      <x:c r="E60" s="81"/>
      <x:c r="F60" s="81"/>
      <x:c r="G60" s="81"/>
      <x:c r="H60" s="81"/>
      <x:c r="I60" s="81"/>
      <x:c r="J60" s="81"/>
      <x:c r="K60" s="81"/>
      <x:c r="L60" s="81"/>
      <x:c r="M60" s="12"/>
      <x:c r="N60" s="12"/>
    </x:row>
    <x:row r="61" ht="22" customHeight="1">
      <x:c r="A61" s="77" t="str">
        <x:v>03  Pass sheets to the next person for five further rounds. Participants build, combine or add ideas without discussing or criticising them.</x:v>
      </x:c>
      <x:c r="B61" s="77"/>
      <x:c r="C61" s="77"/>
      <x:c r="D61" s="77"/>
      <x:c r="E61" s="77"/>
      <x:c r="F61" s="77"/>
      <x:c r="G61" s="77"/>
      <x:c r="H61" s="77"/>
      <x:c r="I61" s="77"/>
      <x:c r="J61" s="77"/>
      <x:c r="K61" s="77"/>
      <x:c r="L61" s="77"/>
      <x:c r="M61" s="12"/>
      <x:c r="N61" s="12"/>
    </x:row>
    <x:row r="62" ht="22" customHeight="1">
      <x:c r="A62" s="77"/>
      <x:c r="B62" s="77"/>
      <x:c r="C62" s="77"/>
      <x:c r="D62" s="77"/>
      <x:c r="E62" s="77"/>
      <x:c r="F62" s="77"/>
      <x:c r="G62" s="77"/>
      <x:c r="H62" s="77"/>
      <x:c r="I62" s="77"/>
      <x:c r="J62" s="77"/>
      <x:c r="K62" s="77"/>
      <x:c r="L62" s="77"/>
      <x:c r="M62" s="12"/>
      <x:c r="N62" s="12"/>
    </x:row>
    <x:row r="63" ht="22" customHeight="1">
      <x:c r="A63" s="81" t="str">
        <x:v>04  After the rounds, allow time to read the sheets and identify useful, distinct possibilities. Remove duplicate entries transparently.</x:v>
      </x:c>
      <x:c r="B63" s="81"/>
      <x:c r="C63" s="81"/>
      <x:c r="D63" s="81"/>
      <x:c r="E63" s="81"/>
      <x:c r="F63" s="81"/>
      <x:c r="G63" s="81"/>
      <x:c r="H63" s="81"/>
      <x:c r="I63" s="81"/>
      <x:c r="J63" s="81"/>
      <x:c r="K63" s="81"/>
      <x:c r="L63" s="81"/>
      <x:c r="M63" s="12"/>
      <x:c r="N63" s="12"/>
    </x:row>
    <x:row r="64" ht="22" customHeight="1">
      <x:c r="A64" s="81"/>
      <x:c r="B64" s="81"/>
      <x:c r="C64" s="81"/>
      <x:c r="D64" s="81"/>
      <x:c r="E64" s="81"/>
      <x:c r="F64" s="81"/>
      <x:c r="G64" s="81"/>
      <x:c r="H64" s="81"/>
      <x:c r="I64" s="81"/>
      <x:c r="J64" s="81"/>
      <x:c r="K64" s="81"/>
      <x:c r="L64" s="81"/>
      <x:c r="M64" s="12"/>
      <x:c r="N64" s="12"/>
    </x:row>
    <x:row r="65" ht="22" customHeight="1">
      <x:c r="A65" s="77" t="str">
        <x:v>05  Use a separate method to cluster and evaluate the ideas. At full completion there are 108 entries, not necessarily 108 unique or useful ideas.</x:v>
      </x:c>
      <x:c r="B65" s="77"/>
      <x:c r="C65" s="77"/>
      <x:c r="D65" s="77"/>
      <x:c r="E65" s="77"/>
      <x:c r="F65" s="77"/>
      <x:c r="G65" s="77"/>
      <x:c r="H65" s="77"/>
      <x:c r="I65" s="77"/>
      <x:c r="J65" s="77"/>
      <x:c r="K65" s="77"/>
      <x:c r="L65" s="77"/>
      <x:c r="M65" s="12"/>
      <x:c r="N65" s="12"/>
    </x:row>
    <x:row r="66" ht="22" customHeight="1">
      <x:c r="A66" s="77"/>
      <x:c r="B66" s="77"/>
      <x:c r="C66" s="77"/>
      <x:c r="D66" s="77"/>
      <x:c r="E66" s="77"/>
      <x:c r="F66" s="77"/>
      <x:c r="G66" s="77"/>
      <x:c r="H66" s="77"/>
      <x:c r="I66" s="77"/>
      <x:c r="J66" s="77"/>
      <x:c r="K66" s="77"/>
      <x:c r="L66" s="77"/>
      <x:c r="M66" s="12"/>
      <x:c r="N66" s="12"/>
    </x:row>
    <x:row r="67" ht="22" customHeight="1">
      <x:c r="A67" s="85" t="str">
        <x:v>WATCH FOR: The numeric format is a structure, not a performance target. Do not pressure participants to invent filler or infer creativity from idea counts.</x:v>
      </x:c>
      <x:c r="B67" s="85"/>
      <x:c r="C67" s="85"/>
      <x:c r="D67" s="85"/>
      <x:c r="E67" s="85"/>
      <x:c r="F67" s="85"/>
      <x:c r="G67" s="85"/>
      <x:c r="H67" s="85"/>
      <x:c r="I67" s="85"/>
      <x:c r="J67" s="85"/>
      <x:c r="K67" s="85"/>
      <x:c r="L67" s="85"/>
      <x:c r="M67" s="12"/>
      <x:c r="N67" s="12"/>
    </x:row>
    <x:row r="68" ht="22" customHeight="1">
      <x:c r="A68" s="85"/>
      <x:c r="B68" s="85"/>
      <x:c r="C68" s="85"/>
      <x:c r="D68" s="85"/>
      <x:c r="E68" s="85"/>
      <x:c r="F68" s="85"/>
      <x:c r="G68" s="85"/>
      <x:c r="H68" s="85"/>
      <x:c r="I68" s="85"/>
      <x:c r="J68" s="85"/>
      <x:c r="K68" s="85"/>
      <x:c r="L68" s="85"/>
      <x:c r="M68" s="12"/>
      <x:c r="N68" s="12"/>
    </x:row>
    <x:row r="69" ht="22" customHeight="1">
      <x:c r="A69" s="85"/>
      <x:c r="B69" s="85"/>
      <x:c r="C69" s="85"/>
      <x:c r="D69" s="85"/>
      <x:c r="E69" s="85"/>
      <x:c r="F69" s="85"/>
      <x:c r="G69" s="85"/>
      <x:c r="H69" s="85"/>
      <x:c r="I69" s="85"/>
      <x:c r="J69" s="85"/>
      <x:c r="K69" s="85"/>
      <x:c r="L69" s="85"/>
      <x:c r="M69" s="12"/>
      <x:c r="N69" s="12"/>
    </x:row>
    <x:row r="70" ht="22" customHeight="1">
      <x:c r="A70" s="12"/>
      <x:c r="B70" s="12"/>
      <x:c r="C70" s="12"/>
      <x:c r="D70" s="12"/>
      <x:c r="E70" s="12"/>
      <x:c r="F70" s="12"/>
      <x:c r="G70" s="12"/>
      <x:c r="H70" s="12"/>
      <x:c r="I70" s="12"/>
      <x:c r="J70" s="12"/>
      <x:c r="K70" s="12"/>
      <x:c r="L70" s="12"/>
      <x:c r="M70" s="12"/>
      <x:c r="N70" s="12"/>
    </x:row>
    <x:row r="71" ht="22" customHeight="1">
      <x:c r="A71" s="73" t="str">
        <x:v>FICTIONAL COMPLETED EXAMPLE / PROJECT COMMON</x:v>
      </x:c>
      <x:c r="B71" s="73"/>
      <x:c r="C71" s="73"/>
      <x:c r="D71" s="73"/>
      <x:c r="E71" s="73"/>
      <x:c r="F71" s="73"/>
      <x:c r="G71" s="73"/>
      <x:c r="H71" s="73"/>
      <x:c r="I71" s="73"/>
      <x:c r="J71" s="73"/>
      <x:c r="K71" s="73"/>
      <x:c r="L71" s="73"/>
      <x:c r="M71" s="12"/>
      <x:c r="N71" s="12"/>
    </x:row>
    <x:row r="72" ht="22" customHeight="1">
      <x:c r="A72" s="39" t="str">
        <x:v>Question</x:v>
      </x:c>
      <x:c r="B72" s="39"/>
      <x:c r="C72" s="39"/>
      <x:c r="D72" s="77" t="str">
        <x:v>How can the receiving team know who owns a handover without another long email chain?</x:v>
      </x:c>
      <x:c r="E72" s="77"/>
      <x:c r="F72" s="77"/>
      <x:c r="G72" s="77"/>
      <x:c r="H72" s="77"/>
      <x:c r="I72" s="77"/>
      <x:c r="J72" s="77"/>
      <x:c r="K72" s="77"/>
      <x:c r="L72" s="77"/>
      <x:c r="M72" s="12"/>
      <x:c r="N72" s="12"/>
    </x:row>
    <x:row r="73" ht="22" customHeight="1">
      <x:c r="A73" s="39"/>
      <x:c r="B73" s="39"/>
      <x:c r="C73" s="39"/>
      <x:c r="D73" s="77"/>
      <x:c r="E73" s="77"/>
      <x:c r="F73" s="77"/>
      <x:c r="G73" s="77"/>
      <x:c r="H73" s="77"/>
      <x:c r="I73" s="77"/>
      <x:c r="J73" s="77"/>
      <x:c r="K73" s="77"/>
      <x:c r="L73" s="77"/>
      <x:c r="M73" s="12"/>
      <x:c r="N73" s="12"/>
    </x:row>
    <x:row r="74" ht="22" customHeight="1">
      <x:c r="A74" s="39"/>
      <x:c r="B74" s="39"/>
      <x:c r="C74" s="39"/>
      <x:c r="D74" s="77"/>
      <x:c r="E74" s="77"/>
      <x:c r="F74" s="77"/>
      <x:c r="G74" s="77"/>
      <x:c r="H74" s="77"/>
      <x:c r="I74" s="77"/>
      <x:c r="J74" s="77"/>
      <x:c r="K74" s="77"/>
      <x:c r="L74" s="77"/>
      <x:c r="M74" s="12"/>
      <x:c r="N74" s="12"/>
    </x:row>
    <x:row r="75" ht="22" customHeight="1">
      <x:c r="A75" s="39" t="str">
        <x:v>Round arrangement</x:v>
      </x:c>
      <x:c r="B75" s="39"/>
      <x:c r="C75" s="39"/>
      <x:c r="D75" s="77" t="str">
        <x:v>Six participants, six rounds of up to five minutes, three possible entries each round; allow reading and passing time.</x:v>
      </x:c>
      <x:c r="E75" s="77"/>
      <x:c r="F75" s="77"/>
      <x:c r="G75" s="77"/>
      <x:c r="H75" s="77"/>
      <x:c r="I75" s="77"/>
      <x:c r="J75" s="77"/>
      <x:c r="K75" s="77"/>
      <x:c r="L75" s="77"/>
      <x:c r="M75" s="12"/>
      <x:c r="N75" s="12"/>
    </x:row>
    <x:row r="76" ht="22" customHeight="1">
      <x:c r="A76" s="39"/>
      <x:c r="B76" s="39"/>
      <x:c r="C76" s="39"/>
      <x:c r="D76" s="77"/>
      <x:c r="E76" s="77"/>
      <x:c r="F76" s="77"/>
      <x:c r="G76" s="77"/>
      <x:c r="H76" s="77"/>
      <x:c r="I76" s="77"/>
      <x:c r="J76" s="77"/>
      <x:c r="K76" s="77"/>
      <x:c r="L76" s="77"/>
      <x:c r="M76" s="12"/>
      <x:c r="N76" s="12"/>
    </x:row>
    <x:row r="77" ht="22" customHeight="1">
      <x:c r="A77" s="39"/>
      <x:c r="B77" s="39"/>
      <x:c r="C77" s="39"/>
      <x:c r="D77" s="77"/>
      <x:c r="E77" s="77"/>
      <x:c r="F77" s="77"/>
      <x:c r="G77" s="77"/>
      <x:c r="H77" s="77"/>
      <x:c r="I77" s="77"/>
      <x:c r="J77" s="77"/>
      <x:c r="K77" s="77"/>
      <x:c r="L77" s="77"/>
      <x:c r="M77" s="12"/>
      <x:c r="N77" s="12"/>
    </x:row>
    <x:row r="78" ht="22" customHeight="1">
      <x:c r="A78" s="39" t="str">
        <x:v>Initial entries</x:v>
      </x:c>
      <x:c r="B78" s="39"/>
      <x:c r="C78" s="39"/>
      <x:c r="D78" s="77" t="str">
        <x:v>Role-based receiving inbox; duty-role indicator; acknowledgement link.</x:v>
      </x:c>
      <x:c r="E78" s="77"/>
      <x:c r="F78" s="77"/>
      <x:c r="G78" s="77"/>
      <x:c r="H78" s="77"/>
      <x:c r="I78" s="77"/>
      <x:c r="J78" s="77"/>
      <x:c r="K78" s="77"/>
      <x:c r="L78" s="77"/>
      <x:c r="M78" s="12"/>
      <x:c r="N78" s="12"/>
    </x:row>
    <x:row r="79" ht="22" customHeight="1">
      <x:c r="A79" s="39"/>
      <x:c r="B79" s="39"/>
      <x:c r="C79" s="39"/>
      <x:c r="D79" s="77"/>
      <x:c r="E79" s="77"/>
      <x:c r="F79" s="77"/>
      <x:c r="G79" s="77"/>
      <x:c r="H79" s="77"/>
      <x:c r="I79" s="77"/>
      <x:c r="J79" s="77"/>
      <x:c r="K79" s="77"/>
      <x:c r="L79" s="77"/>
      <x:c r="M79" s="12"/>
      <x:c r="N79" s="12"/>
    </x:row>
    <x:row r="80" ht="22" customHeight="1">
      <x:c r="A80" s="39"/>
      <x:c r="B80" s="39"/>
      <x:c r="C80" s="39"/>
      <x:c r="D80" s="77"/>
      <x:c r="E80" s="77"/>
      <x:c r="F80" s="77"/>
      <x:c r="G80" s="77"/>
      <x:c r="H80" s="77"/>
      <x:c r="I80" s="77"/>
      <x:c r="J80" s="77"/>
      <x:c r="K80" s="77"/>
      <x:c r="L80" s="77"/>
      <x:c r="M80" s="12"/>
      <x:c r="N80" s="12"/>
    </x:row>
    <x:row r="81" ht="22" customHeight="1">
      <x:c r="A81" s="39" t="str">
        <x:v>Builds and combinations</x:v>
      </x:c>
      <x:c r="B81" s="39"/>
      <x:c r="C81" s="39"/>
      <x:c r="D81" s="77" t="str">
        <x:v>Combine a duty-role indicator with a secure reference to existing information rather than duplicating the full case.</x:v>
      </x:c>
      <x:c r="E81" s="77"/>
      <x:c r="F81" s="77"/>
      <x:c r="G81" s="77"/>
      <x:c r="H81" s="77"/>
      <x:c r="I81" s="77"/>
      <x:c r="J81" s="77"/>
      <x:c r="K81" s="77"/>
      <x:c r="L81" s="77"/>
      <x:c r="M81" s="12"/>
      <x:c r="N81" s="12"/>
    </x:row>
    <x:row r="82" ht="22" customHeight="1">
      <x:c r="A82" s="39"/>
      <x:c r="B82" s="39"/>
      <x:c r="C82" s="39"/>
      <x:c r="D82" s="77"/>
      <x:c r="E82" s="77"/>
      <x:c r="F82" s="77"/>
      <x:c r="G82" s="77"/>
      <x:c r="H82" s="77"/>
      <x:c r="I82" s="77"/>
      <x:c r="J82" s="77"/>
      <x:c r="K82" s="77"/>
      <x:c r="L82" s="77"/>
      <x:c r="M82" s="12"/>
      <x:c r="N82" s="12"/>
    </x:row>
    <x:row r="83" ht="22" customHeight="1">
      <x:c r="A83" s="39"/>
      <x:c r="B83" s="39"/>
      <x:c r="C83" s="39"/>
      <x:c r="D83" s="77"/>
      <x:c r="E83" s="77"/>
      <x:c r="F83" s="77"/>
      <x:c r="G83" s="77"/>
      <x:c r="H83" s="77"/>
      <x:c r="I83" s="77"/>
      <x:c r="J83" s="77"/>
      <x:c r="K83" s="77"/>
      <x:c r="L83" s="77"/>
      <x:c r="M83" s="12"/>
      <x:c r="N83" s="12"/>
    </x:row>
    <x:row r="84" ht="22" customHeight="1">
      <x:c r="A84" s="39" t="str">
        <x:v>Distinct options</x:v>
      </x:c>
      <x:c r="B84" s="39"/>
      <x:c r="C84" s="39"/>
      <x:c r="D84" s="77" t="str">
        <x:v>The 108-box capacity yields 64 completed entries and 11 distinct candidate ideas in this fictional exercise.</x:v>
      </x:c>
      <x:c r="E84" s="77"/>
      <x:c r="F84" s="77"/>
      <x:c r="G84" s="77"/>
      <x:c r="H84" s="77"/>
      <x:c r="I84" s="77"/>
      <x:c r="J84" s="77"/>
      <x:c r="K84" s="77"/>
      <x:c r="L84" s="77"/>
      <x:c r="M84" s="12"/>
      <x:c r="N84" s="12"/>
    </x:row>
    <x:row r="85" ht="22" customHeight="1">
      <x:c r="A85" s="39"/>
      <x:c r="B85" s="39"/>
      <x:c r="C85" s="39"/>
      <x:c r="D85" s="77"/>
      <x:c r="E85" s="77"/>
      <x:c r="F85" s="77"/>
      <x:c r="G85" s="77"/>
      <x:c r="H85" s="77"/>
      <x:c r="I85" s="77"/>
      <x:c r="J85" s="77"/>
      <x:c r="K85" s="77"/>
      <x:c r="L85" s="77"/>
      <x:c r="M85" s="12"/>
      <x:c r="N85" s="12"/>
    </x:row>
    <x:row r="86" ht="22" customHeight="1">
      <x:c r="A86" s="39"/>
      <x:c r="B86" s="39"/>
      <x:c r="C86" s="39"/>
      <x:c r="D86" s="77"/>
      <x:c r="E86" s="77"/>
      <x:c r="F86" s="77"/>
      <x:c r="G86" s="77"/>
      <x:c r="H86" s="77"/>
      <x:c r="I86" s="77"/>
      <x:c r="J86" s="77"/>
      <x:c r="K86" s="77"/>
      <x:c r="L86" s="77"/>
      <x:c r="M86" s="12"/>
      <x:c r="N86" s="12"/>
    </x:row>
    <x:row r="87" ht="22" customHeight="1">
      <x:c r="A87" s="39" t="str">
        <x:v>Next evaluation</x:v>
      </x:c>
      <x:c r="B87" s="39"/>
      <x:c r="C87" s="39"/>
      <x:c r="D87" s="77" t="str">
        <x:v>Evaluate the 11 ideas for usability, workload, information protection and reversibility before selecting trial options.</x:v>
      </x:c>
      <x:c r="E87" s="77"/>
      <x:c r="F87" s="77"/>
      <x:c r="G87" s="77"/>
      <x:c r="H87" s="77"/>
      <x:c r="I87" s="77"/>
      <x:c r="J87" s="77"/>
      <x:c r="K87" s="77"/>
      <x:c r="L87" s="77"/>
      <x:c r="M87" s="12"/>
      <x:c r="N87" s="12"/>
    </x:row>
    <x:row r="88" ht="22" customHeight="1">
      <x:c r="A88" s="39"/>
      <x:c r="B88" s="39"/>
      <x:c r="C88" s="39"/>
      <x:c r="D88" s="77"/>
      <x:c r="E88" s="77"/>
      <x:c r="F88" s="77"/>
      <x:c r="G88" s="77"/>
      <x:c r="H88" s="77"/>
      <x:c r="I88" s="77"/>
      <x:c r="J88" s="77"/>
      <x:c r="K88" s="77"/>
      <x:c r="L88" s="77"/>
      <x:c r="M88" s="12"/>
      <x:c r="N88" s="12"/>
    </x:row>
    <x:row r="89" ht="22" customHeight="1">
      <x:c r="A89" s="39"/>
      <x:c r="B89" s="39"/>
      <x:c r="C89" s="39"/>
      <x:c r="D89" s="77"/>
      <x:c r="E89" s="77"/>
      <x:c r="F89" s="77"/>
      <x:c r="G89" s="77"/>
      <x:c r="H89" s="77"/>
      <x:c r="I89" s="77"/>
      <x:c r="J89" s="77"/>
      <x:c r="K89" s="77"/>
      <x:c r="L89" s="77"/>
      <x:c r="M89" s="12"/>
      <x:c r="N89" s="12"/>
    </x:row>
    <x:row r="90" ht="22" customHeight="1">
      <x:c r="A90" s="43" t="str">
        <x:v>Source basis: U01 | Original workplace application unless explicitly identified as a source transcription. See 04 Source Notes.</x:v>
      </x:c>
      <x:c r="B90" s="43"/>
      <x:c r="C90" s="43"/>
      <x:c r="D90" s="43"/>
      <x:c r="E90" s="43"/>
      <x:c r="F90" s="43"/>
      <x:c r="G90" s="43"/>
      <x:c r="H90" s="43"/>
      <x:c r="I90" s="43"/>
      <x:c r="J90" s="43"/>
      <x:c r="K90" s="43"/>
      <x:c r="L90" s="43"/>
      <x:c r="M90" s="12"/>
      <x:c r="N90" s="12"/>
    </x:row>
    <x:row r="91" ht="22" customHeight="1">
      <x:c r="A91" s="43"/>
      <x:c r="B91" s="43"/>
      <x:c r="C91" s="43"/>
      <x:c r="D91" s="43"/>
      <x:c r="E91" s="43"/>
      <x:c r="F91" s="43"/>
      <x:c r="G91" s="43"/>
      <x:c r="H91" s="43"/>
      <x:c r="I91" s="43"/>
      <x:c r="J91" s="43"/>
      <x:c r="K91" s="43"/>
      <x:c r="L91" s="43"/>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L12"/>
    <x:mergeCell ref="A13:L15"/>
    <x:mergeCell ref="A17:D17"/>
    <x:mergeCell ref="E17:H17"/>
    <x:mergeCell ref="I17:L17"/>
    <x:mergeCell ref="A19:L19"/>
    <x:mergeCell ref="A20:D22"/>
    <x:mergeCell ref="E20:H22"/>
    <x:mergeCell ref="I20:L22"/>
    <x:mergeCell ref="A24:L24"/>
    <x:mergeCell ref="A25:D27"/>
    <x:mergeCell ref="E25:H27"/>
    <x:mergeCell ref="I25:L27"/>
    <x:mergeCell ref="A29:L29"/>
    <x:mergeCell ref="A30:D32"/>
    <x:mergeCell ref="E30:H32"/>
    <x:mergeCell ref="I30:L32"/>
    <x:mergeCell ref="A34:L34"/>
    <x:mergeCell ref="A35:D37"/>
    <x:mergeCell ref="E35:H37"/>
    <x:mergeCell ref="I35:L37"/>
    <x:mergeCell ref="A39:L39"/>
    <x:mergeCell ref="A40:D42"/>
    <x:mergeCell ref="E40:H42"/>
    <x:mergeCell ref="I40:L42"/>
    <x:mergeCell ref="A44:L44"/>
    <x:mergeCell ref="A45:D47"/>
    <x:mergeCell ref="E45:H47"/>
    <x:mergeCell ref="I45:L47"/>
    <x:mergeCell ref="A50:L53"/>
    <x:mergeCell ref="A56:L56"/>
    <x:mergeCell ref="A57:L58"/>
    <x:mergeCell ref="A59:L60"/>
    <x:mergeCell ref="A61:L62"/>
    <x:mergeCell ref="A63:L64"/>
    <x:mergeCell ref="A65:L66"/>
    <x:mergeCell ref="A67:L69"/>
    <x:mergeCell ref="A71:L71"/>
    <x:mergeCell ref="A72:C74"/>
    <x:mergeCell ref="D72:L74"/>
    <x:mergeCell ref="A75:C77"/>
    <x:mergeCell ref="D75:L77"/>
    <x:mergeCell ref="A78:C80"/>
    <x:mergeCell ref="D78:L80"/>
    <x:mergeCell ref="A81:C83"/>
    <x:mergeCell ref="D81:L83"/>
    <x:mergeCell ref="A84:C86"/>
    <x:mergeCell ref="D84:L86"/>
    <x:mergeCell ref="A87:C89"/>
    <x:mergeCell ref="D87:L89"/>
    <x:mergeCell ref="A90:L91"/>
  </x:mergeCells>
  <x:pageMargins left="0.7" right="0.7" top="0.75" bottom="0.75" header="0.3" footer="0.3"/>
</x:worksheet>
</file>

<file path=xl/worksheets/sheet6.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38" hidden="0" customWidth="1"/>
    <x:col min="2" max="2" width="13" hidden="0" customWidth="1"/>
    <x:col min="3" max="3" width="13" hidden="0" customWidth="1"/>
    <x:col min="4" max="4" width="13" hidden="0" customWidth="1"/>
    <x:col min="5" max="5" width="13" hidden="0" customWidth="1"/>
    <x:col min="6" max="6" width="13" hidden="0" customWidth="1"/>
    <x:col min="7" max="7" width="18" hidden="0" customWidth="1"/>
    <x:col min="8" max="8" width="27" hidden="0" customWidth="1"/>
    <x:col min="9" max="9" width="40"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S12 | Criteria-based option appraisal</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Compare options transparently while keeping evidence quality, weights and value judgements visible.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S12 | Structuring | 45-60 minutes</x:v>
      </x:c>
      <x:c r="B8" s="34"/>
      <x:c r="C8" s="34"/>
      <x:c r="D8" s="34"/>
      <x:c r="E8" s="34"/>
      <x:c r="F8" s="34"/>
      <x:c r="G8" s="34" t="str">
        <x:f>IFERROR(IF(HYPERLINK("HR_Delivery_Facilitation_Framework_and_Toolkit.pdf#page=199","PDF guide 199 / form 200 / example 201")="PDF guide 199 / form 200 / example 201",HYPERLINK("HR_Delivery_Facilitation_Framework_and_Toolkit.pdf#page=199","PDF guide 199 / form 200 / example 201"),"PDF guide 199 / form 200 / example 201"),"PDF guide 199 / form 200 / example 201")</x:f>
        <x:v>PDF guide 199 / form 200 / example 201</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34" customHeight="1">
      <x:c r="A10" s="199" t="str">
        <x:v>Criterion</x:v>
      </x:c>
      <x:c r="B10" s="199" t="str">
        <x:v>Weight</x:v>
      </x:c>
      <x:c r="C10" s="199" t="str">
        <x:v>Rating 1 anchor</x:v>
      </x:c>
      <x:c r="D10" s="199" t="str">
        <x:v>Rating 3 anchor</x:v>
      </x:c>
      <x:c r="E10" s="199" t="str">
        <x:v>Rating 5 anchor</x:v>
      </x:c>
      <x:c r="F10" s="12"/>
      <x:c r="G10" s="12"/>
      <x:c r="H10" s="12"/>
      <x:c r="I10" s="12"/>
      <x:c r="J10" s="12"/>
      <x:c r="K10" s="12"/>
      <x:c r="L10" s="12"/>
      <x:c r="M10" s="12"/>
      <x:c r="N10" s="12"/>
    </x:row>
    <x:row r="11" ht="76" customHeight="1">
      <x:c r="A11" s="202"/>
      <x:c r="B11" s="214"/>
      <x:c r="C11" s="202"/>
      <x:c r="D11" s="202"/>
      <x:c r="E11" s="202"/>
      <x:c r="F11" s="12"/>
      <x:c r="G11" s="12"/>
      <x:c r="H11" s="12"/>
      <x:c r="I11" s="12"/>
      <x:c r="J11" s="12"/>
      <x:c r="K11" s="12"/>
      <x:c r="L11" s="12"/>
      <x:c r="M11" s="12"/>
      <x:c r="N11" s="12"/>
    </x:row>
    <x:row r="12" ht="76" customHeight="1">
      <x:c r="A12" s="202"/>
      <x:c r="B12" s="214"/>
      <x:c r="C12" s="202"/>
      <x:c r="D12" s="202"/>
      <x:c r="E12" s="202"/>
      <x:c r="F12" s="12"/>
      <x:c r="G12" s="12"/>
      <x:c r="H12" s="12"/>
      <x:c r="I12" s="12"/>
      <x:c r="J12" s="12"/>
      <x:c r="K12" s="12"/>
      <x:c r="L12" s="12"/>
      <x:c r="M12" s="12"/>
      <x:c r="N12" s="12"/>
    </x:row>
    <x:row r="13" ht="76" customHeight="1">
      <x:c r="A13" s="202"/>
      <x:c r="B13" s="214"/>
      <x:c r="C13" s="202"/>
      <x:c r="D13" s="202"/>
      <x:c r="E13" s="202"/>
      <x:c r="F13" s="12"/>
      <x:c r="G13" s="12"/>
      <x:c r="H13" s="12"/>
      <x:c r="I13" s="12"/>
      <x:c r="J13" s="12"/>
      <x:c r="K13" s="12"/>
      <x:c r="L13" s="12"/>
      <x:c r="M13" s="12"/>
      <x:c r="N13" s="12"/>
    </x:row>
    <x:row r="14" ht="76" customHeight="1">
      <x:c r="A14" s="202"/>
      <x:c r="B14" s="214"/>
      <x:c r="C14" s="202"/>
      <x:c r="D14" s="202"/>
      <x:c r="E14" s="202"/>
      <x:c r="F14" s="12"/>
      <x:c r="G14" s="12"/>
      <x:c r="H14" s="12"/>
      <x:c r="I14" s="12"/>
      <x:c r="J14" s="12"/>
      <x:c r="K14" s="12"/>
      <x:c r="L14" s="12"/>
      <x:c r="M14" s="12"/>
      <x:c r="N14" s="12"/>
    </x:row>
    <x:row r="15" ht="76" customHeight="1">
      <x:c r="A15" s="202"/>
      <x:c r="B15" s="214"/>
      <x:c r="C15" s="202"/>
      <x:c r="D15" s="202"/>
      <x:c r="E15" s="202"/>
      <x:c r="F15" s="12"/>
      <x:c r="G15" s="12"/>
      <x:c r="H15" s="12"/>
      <x:c r="I15" s="12"/>
      <x:c r="J15" s="12"/>
      <x:c r="K15" s="12"/>
      <x:c r="L15" s="12"/>
      <x:c r="M15" s="12"/>
      <x:c r="N15" s="12"/>
    </x:row>
    <x:row r="16" ht="22" customHeight="1">
      <x:c r="A16" s="12"/>
      <x:c r="B16" s="12"/>
      <x:c r="C16" s="12"/>
      <x:c r="D16" s="12"/>
      <x:c r="E16" s="12"/>
      <x:c r="F16" s="12"/>
      <x:c r="G16" s="12"/>
      <x:c r="H16" s="12"/>
      <x:c r="I16" s="12"/>
      <x:c r="J16" s="12"/>
      <x:c r="K16" s="12"/>
      <x:c r="L16" s="12"/>
      <x:c r="M16" s="12"/>
      <x:c r="N16" s="12"/>
    </x:row>
    <x:row r="17" ht="22" customHeight="1">
      <x:c r="A17" s="12"/>
      <x:c r="B17" s="12"/>
      <x:c r="C17" s="12"/>
      <x:c r="D17" s="12"/>
      <x:c r="E17" s="12"/>
      <x:c r="F17" s="12"/>
      <x:c r="G17" s="12"/>
      <x:c r="H17" s="12"/>
      <x:c r="I17" s="12"/>
      <x:c r="J17" s="12"/>
      <x:c r="K17" s="12"/>
      <x:c r="L17" s="12"/>
      <x:c r="M17" s="12"/>
      <x:c r="N17" s="12"/>
    </x:row>
    <x:row r="18" ht="22" customHeight="1">
      <x:c r="A18" s="12" t="str">
        <x:v>Weights (linked)</x:v>
      </x:c>
      <x:c r="B18" s="12" t="str">
        <x:f>IF(ISNUMBER(B11),B11,"")</x:f>
      </x:c>
      <x:c r="C18" s="12" t="str">
        <x:f>IF(ISNUMBER(B12),B12,"")</x:f>
      </x:c>
      <x:c r="D18" s="12" t="str">
        <x:f>IF(ISNUMBER(B13),B13,"")</x:f>
      </x:c>
      <x:c r="E18" s="12" t="str">
        <x:f>IF(ISNUMBER(B14),B14,"")</x:f>
      </x:c>
      <x:c r="F18" s="12" t="str">
        <x:f>IF(ISNUMBER(B15),B15,"")</x:f>
      </x:c>
      <x:c r="G18" s="12"/>
      <x:c r="H18" s="12"/>
      <x:c r="I18" s="12"/>
      <x:c r="J18" s="12"/>
      <x:c r="K18" s="12"/>
      <x:c r="L18" s="12"/>
      <x:c r="M18" s="12"/>
      <x:c r="N18" s="12"/>
    </x:row>
    <x:row r="19" ht="22" customHeight="1">
      <x:c r="A19" s="12"/>
      <x:c r="B19" s="12"/>
      <x:c r="C19" s="12"/>
      <x:c r="D19" s="12"/>
      <x:c r="E19" s="12"/>
      <x:c r="F19" s="12"/>
      <x:c r="G19" s="12"/>
      <x:c r="H19" s="12"/>
      <x:c r="I19" s="12"/>
      <x:c r="J19" s="12"/>
      <x:c r="K19" s="12"/>
      <x:c r="L19" s="12"/>
      <x:c r="M19" s="12"/>
      <x:c r="N19" s="12"/>
    </x:row>
    <x:row r="20" ht="34" customHeight="1">
      <x:c r="A20" s="199" t="str">
        <x:v>Option</x:v>
      </x:c>
      <x:c r="B20" s="199" t="str">
        <x:v>Criterion 1</x:v>
      </x:c>
      <x:c r="C20" s="199" t="str">
        <x:v>Criterion 2</x:v>
      </x:c>
      <x:c r="D20" s="199" t="str">
        <x:v>Criterion 3</x:v>
      </x:c>
      <x:c r="E20" s="199" t="str">
        <x:v>Criterion 4</x:v>
      </x:c>
      <x:c r="F20" s="199" t="str">
        <x:v>Criterion 5</x:v>
      </x:c>
      <x:c r="G20" s="199" t="str">
        <x:v>Weighted score</x:v>
      </x:c>
      <x:c r="H20" s="199" t="str">
        <x:v>Check / interpretation</x:v>
      </x:c>
      <x:c r="I20" s="199" t="str">
        <x:v>Constraints / dissent</x:v>
      </x:c>
      <x:c r="J20" s="12"/>
      <x:c r="K20" s="12"/>
      <x:c r="L20" s="12"/>
      <x:c r="M20" s="12"/>
      <x:c r="N20" s="12"/>
    </x:row>
    <x:row r="21" ht="48" customHeight="1">
      <x:c r="A21" s="202"/>
      <x:c r="B21" s="202"/>
      <x:c r="C21" s="202"/>
      <x:c r="D21" s="202"/>
      <x:c r="E21" s="202"/>
      <x:c r="F21" s="202"/>
      <x:c r="G21" s="216" t="str">
        <x:f>IF(A21="","",IF(AND(IF(COUNT($B$11:$B$15)=5,AND(MIN($B$11:$B$15)&gt;=0,ABS(SUM($B$11:$B$15)-'01 Setup'!$D$18)&lt;='01 Setup'!$D$19),FALSE),IF(COUNT(B21:F21)=5,AND(MIN(B21:F21)&gt;=1,MAX(B21:F21)&lt;=5,MOD(B21,1)=0,MOD(C21,1)=0,MOD(D21,1)=0,MOD(E21,1)=0,MOD(F21,1)=0),FALSE)),SUMPRODUCT($B$18:$F$18,B21:F21),""))</x:f>
      </x:c>
      <x:c r="H21" s="12" t="str">
        <x:f>IF(A21="","",IF(NOT(IF(COUNT($B$11:$B$15)=5,AND(MIN($B$11:$B$15)&gt;=0,ABS(SUM($B$11:$B$15)-'01 Setup'!$D$18)&lt;='01 Setup'!$D$19),FALSE)),"Check weights",IF(NOT(IF(COUNT(B21:F21)=5,AND(MIN(B21:F21)&gt;=1,MAX(B21:F21)&lt;=5,MOD(B21,1)=0,MOD(C21,1)=0,MOD(D21,1)=0,MOD(E21,1)=0,MOD(F21,1)=0),FALSE)),"Check ratings","Review evidence / constraints")))</x:f>
      </x:c>
      <x:c r="I21" s="202"/>
      <x:c r="J21" s="12"/>
      <x:c r="K21" s="12"/>
      <x:c r="L21" s="12"/>
      <x:c r="M21" s="12"/>
      <x:c r="N21" s="12"/>
    </x:row>
    <x:row r="22" ht="48" customHeight="1">
      <x:c r="A22" s="202"/>
      <x:c r="B22" s="202"/>
      <x:c r="C22" s="202"/>
      <x:c r="D22" s="202"/>
      <x:c r="E22" s="202"/>
      <x:c r="F22" s="202"/>
      <x:c r="G22" s="216" t="str">
        <x:f>IF(A22="","",IF(AND(IF(COUNT($B$11:$B$15)=5,AND(MIN($B$11:$B$15)&gt;=0,ABS(SUM($B$11:$B$15)-'01 Setup'!$D$18)&lt;='01 Setup'!$D$19),FALSE),IF(COUNT(B22:F22)=5,AND(MIN(B22:F22)&gt;=1,MAX(B22:F22)&lt;=5,MOD(B22,1)=0,MOD(C22,1)=0,MOD(D22,1)=0,MOD(E22,1)=0,MOD(F22,1)=0),FALSE)),SUMPRODUCT($B$18:$F$18,B22:F22),""))</x:f>
      </x:c>
      <x:c r="H22" s="12" t="str">
        <x:f>IF(A22="","",IF(NOT(IF(COUNT($B$11:$B$15)=5,AND(MIN($B$11:$B$15)&gt;=0,ABS(SUM($B$11:$B$15)-'01 Setup'!$D$18)&lt;='01 Setup'!$D$19),FALSE)),"Check weights",IF(NOT(IF(COUNT(B22:F22)=5,AND(MIN(B22:F22)&gt;=1,MAX(B22:F22)&lt;=5,MOD(B22,1)=0,MOD(C22,1)=0,MOD(D22,1)=0,MOD(E22,1)=0,MOD(F22,1)=0),FALSE)),"Check ratings","Review evidence / constraints")))</x:f>
      </x:c>
      <x:c r="I22" s="202"/>
      <x:c r="J22" s="12"/>
      <x:c r="K22" s="12"/>
      <x:c r="L22" s="12"/>
      <x:c r="M22" s="12"/>
      <x:c r="N22" s="12"/>
    </x:row>
    <x:row r="23" ht="48" customHeight="1">
      <x:c r="A23" s="202"/>
      <x:c r="B23" s="202"/>
      <x:c r="C23" s="202"/>
      <x:c r="D23" s="202"/>
      <x:c r="E23" s="202"/>
      <x:c r="F23" s="202"/>
      <x:c r="G23" s="216" t="str">
        <x:f>IF(A23="","",IF(AND(IF(COUNT($B$11:$B$15)=5,AND(MIN($B$11:$B$15)&gt;=0,ABS(SUM($B$11:$B$15)-'01 Setup'!$D$18)&lt;='01 Setup'!$D$19),FALSE),IF(COUNT(B23:F23)=5,AND(MIN(B23:F23)&gt;=1,MAX(B23:F23)&lt;=5,MOD(B23,1)=0,MOD(C23,1)=0,MOD(D23,1)=0,MOD(E23,1)=0,MOD(F23,1)=0),FALSE)),SUMPRODUCT($B$18:$F$18,B23:F23),""))</x:f>
      </x:c>
      <x:c r="H23" s="12" t="str">
        <x:f>IF(A23="","",IF(NOT(IF(COUNT($B$11:$B$15)=5,AND(MIN($B$11:$B$15)&gt;=0,ABS(SUM($B$11:$B$15)-'01 Setup'!$D$18)&lt;='01 Setup'!$D$19),FALSE)),"Check weights",IF(NOT(IF(COUNT(B23:F23)=5,AND(MIN(B23:F23)&gt;=1,MAX(B23:F23)&lt;=5,MOD(B23,1)=0,MOD(C23,1)=0,MOD(D23,1)=0,MOD(E23,1)=0,MOD(F23,1)=0),FALSE)),"Check ratings","Review evidence / constraints")))</x:f>
      </x:c>
      <x:c r="I23" s="202"/>
      <x:c r="J23" s="12"/>
      <x:c r="K23" s="12"/>
      <x:c r="L23" s="12"/>
      <x:c r="M23" s="12"/>
      <x:c r="N23" s="12"/>
    </x:row>
    <x:row r="24" ht="48" customHeight="1">
      <x:c r="A24" s="202"/>
      <x:c r="B24" s="202"/>
      <x:c r="C24" s="202"/>
      <x:c r="D24" s="202"/>
      <x:c r="E24" s="202"/>
      <x:c r="F24" s="202"/>
      <x:c r="G24" s="216" t="str">
        <x:f>IF(A24="","",IF(AND(IF(COUNT($B$11:$B$15)=5,AND(MIN($B$11:$B$15)&gt;=0,ABS(SUM($B$11:$B$15)-'01 Setup'!$D$18)&lt;='01 Setup'!$D$19),FALSE),IF(COUNT(B24:F24)=5,AND(MIN(B24:F24)&gt;=1,MAX(B24:F24)&lt;=5,MOD(B24,1)=0,MOD(C24,1)=0,MOD(D24,1)=0,MOD(E24,1)=0,MOD(F24,1)=0),FALSE)),SUMPRODUCT($B$18:$F$18,B24:F24),""))</x:f>
      </x:c>
      <x:c r="H24" s="12" t="str">
        <x:f>IF(A24="","",IF(NOT(IF(COUNT($B$11:$B$15)=5,AND(MIN($B$11:$B$15)&gt;=0,ABS(SUM($B$11:$B$15)-'01 Setup'!$D$18)&lt;='01 Setup'!$D$19),FALSE)),"Check weights",IF(NOT(IF(COUNT(B24:F24)=5,AND(MIN(B24:F24)&gt;=1,MAX(B24:F24)&lt;=5,MOD(B24,1)=0,MOD(C24,1)=0,MOD(D24,1)=0,MOD(E24,1)=0,MOD(F24,1)=0),FALSE)),"Check ratings","Review evidence / constraints")))</x:f>
      </x:c>
      <x:c r="I24" s="202"/>
      <x:c r="J24" s="12"/>
      <x:c r="K24" s="12"/>
      <x:c r="L24" s="12"/>
      <x:c r="M24" s="12"/>
      <x:c r="N24" s="12"/>
    </x:row>
    <x:row r="25" ht="48" customHeight="1">
      <x:c r="A25" s="202"/>
      <x:c r="B25" s="202"/>
      <x:c r="C25" s="202"/>
      <x:c r="D25" s="202"/>
      <x:c r="E25" s="202"/>
      <x:c r="F25" s="202"/>
      <x:c r="G25" s="216" t="str">
        <x:f>IF(A25="","",IF(AND(IF(COUNT($B$11:$B$15)=5,AND(MIN($B$11:$B$15)&gt;=0,ABS(SUM($B$11:$B$15)-'01 Setup'!$D$18)&lt;='01 Setup'!$D$19),FALSE),IF(COUNT(B25:F25)=5,AND(MIN(B25:F25)&gt;=1,MAX(B25:F25)&lt;=5,MOD(B25,1)=0,MOD(C25,1)=0,MOD(D25,1)=0,MOD(E25,1)=0,MOD(F25,1)=0),FALSE)),SUMPRODUCT($B$18:$F$18,B25:F25),""))</x:f>
      </x:c>
      <x:c r="H25" s="12" t="str">
        <x:f>IF(A25="","",IF(NOT(IF(COUNT($B$11:$B$15)=5,AND(MIN($B$11:$B$15)&gt;=0,ABS(SUM($B$11:$B$15)-'01 Setup'!$D$18)&lt;='01 Setup'!$D$19),FALSE)),"Check weights",IF(NOT(IF(COUNT(B25:F25)=5,AND(MIN(B25:F25)&gt;=1,MAX(B25:F25)&lt;=5,MOD(B25,1)=0,MOD(C25,1)=0,MOD(D25,1)=0,MOD(E25,1)=0,MOD(F25,1)=0),FALSE)),"Check ratings","Review evidence / constraints")))</x:f>
      </x:c>
      <x:c r="I25" s="202"/>
      <x:c r="J25" s="12"/>
      <x:c r="K25" s="12"/>
      <x:c r="L25" s="12"/>
      <x:c r="M25" s="12"/>
      <x:c r="N25" s="12"/>
    </x:row>
    <x:row r="26" ht="48" customHeight="1">
      <x:c r="A26" s="202"/>
      <x:c r="B26" s="202"/>
      <x:c r="C26" s="202"/>
      <x:c r="D26" s="202"/>
      <x:c r="E26" s="202"/>
      <x:c r="F26" s="202"/>
      <x:c r="G26" s="216" t="str">
        <x:f>IF(A26="","",IF(AND(IF(COUNT($B$11:$B$15)=5,AND(MIN($B$11:$B$15)&gt;=0,ABS(SUM($B$11:$B$15)-'01 Setup'!$D$18)&lt;='01 Setup'!$D$19),FALSE),IF(COUNT(B26:F26)=5,AND(MIN(B26:F26)&gt;=1,MAX(B26:F26)&lt;=5,MOD(B26,1)=0,MOD(C26,1)=0,MOD(D26,1)=0,MOD(E26,1)=0,MOD(F26,1)=0),FALSE)),SUMPRODUCT($B$18:$F$18,B26:F26),""))</x:f>
      </x:c>
      <x:c r="H26" s="12" t="str">
        <x:f>IF(A26="","",IF(NOT(IF(COUNT($B$11:$B$15)=5,AND(MIN($B$11:$B$15)&gt;=0,ABS(SUM($B$11:$B$15)-'01 Setup'!$D$18)&lt;='01 Setup'!$D$19),FALSE)),"Check weights",IF(NOT(IF(COUNT(B26:F26)=5,AND(MIN(B26:F26)&gt;=1,MAX(B26:F26)&lt;=5,MOD(B26,1)=0,MOD(C26,1)=0,MOD(D26,1)=0,MOD(E26,1)=0,MOD(F26,1)=0),FALSE)),"Check ratings","Review evidence / constraints")))</x:f>
      </x:c>
      <x:c r="I26" s="202"/>
      <x:c r="J26" s="12"/>
      <x:c r="K26" s="12"/>
      <x:c r="L26" s="12"/>
      <x:c r="M26" s="12"/>
      <x:c r="N26" s="12"/>
    </x:row>
    <x:row r="27" ht="48" customHeight="1">
      <x:c r="A27" s="202"/>
      <x:c r="B27" s="202"/>
      <x:c r="C27" s="202"/>
      <x:c r="D27" s="202"/>
      <x:c r="E27" s="202"/>
      <x:c r="F27" s="202"/>
      <x:c r="G27" s="216" t="str">
        <x:f>IF(A27="","",IF(AND(IF(COUNT($B$11:$B$15)=5,AND(MIN($B$11:$B$15)&gt;=0,ABS(SUM($B$11:$B$15)-'01 Setup'!$D$18)&lt;='01 Setup'!$D$19),FALSE),IF(COUNT(B27:F27)=5,AND(MIN(B27:F27)&gt;=1,MAX(B27:F27)&lt;=5,MOD(B27,1)=0,MOD(C27,1)=0,MOD(D27,1)=0,MOD(E27,1)=0,MOD(F27,1)=0),FALSE)),SUMPRODUCT($B$18:$F$18,B27:F27),""))</x:f>
      </x:c>
      <x:c r="H27" s="12" t="str">
        <x:f>IF(A27="","",IF(NOT(IF(COUNT($B$11:$B$15)=5,AND(MIN($B$11:$B$15)&gt;=0,ABS(SUM($B$11:$B$15)-'01 Setup'!$D$18)&lt;='01 Setup'!$D$19),FALSE)),"Check weights",IF(NOT(IF(COUNT(B27:F27)=5,AND(MIN(B27:F27)&gt;=1,MAX(B27:F27)&lt;=5,MOD(B27,1)=0,MOD(C27,1)=0,MOD(D27,1)=0,MOD(E27,1)=0,MOD(F27,1)=0),FALSE)),"Check ratings","Review evidence / constraints")))</x:f>
      </x:c>
      <x:c r="I27" s="202"/>
      <x:c r="J27" s="12"/>
      <x:c r="K27" s="12"/>
      <x:c r="L27" s="12"/>
      <x:c r="M27" s="12"/>
      <x:c r="N27" s="12"/>
    </x:row>
    <x:row r="28" ht="48" customHeight="1">
      <x:c r="A28" s="202"/>
      <x:c r="B28" s="202"/>
      <x:c r="C28" s="202"/>
      <x:c r="D28" s="202"/>
      <x:c r="E28" s="202"/>
      <x:c r="F28" s="202"/>
      <x:c r="G28" s="216" t="str">
        <x:f>IF(A28="","",IF(AND(IF(COUNT($B$11:$B$15)=5,AND(MIN($B$11:$B$15)&gt;=0,ABS(SUM($B$11:$B$15)-'01 Setup'!$D$18)&lt;='01 Setup'!$D$19),FALSE),IF(COUNT(B28:F28)=5,AND(MIN(B28:F28)&gt;=1,MAX(B28:F28)&lt;=5,MOD(B28,1)=0,MOD(C28,1)=0,MOD(D28,1)=0,MOD(E28,1)=0,MOD(F28,1)=0),FALSE)),SUMPRODUCT($B$18:$F$18,B28:F28),""))</x:f>
      </x:c>
      <x:c r="H28" s="12" t="str">
        <x:f>IF(A28="","",IF(NOT(IF(COUNT($B$11:$B$15)=5,AND(MIN($B$11:$B$15)&gt;=0,ABS(SUM($B$11:$B$15)-'01 Setup'!$D$18)&lt;='01 Setup'!$D$19),FALSE)),"Check weights",IF(NOT(IF(COUNT(B28:F28)=5,AND(MIN(B28:F28)&gt;=1,MAX(B28:F28)&lt;=5,MOD(B28,1)=0,MOD(C28,1)=0,MOD(D28,1)=0,MOD(E28,1)=0,MOD(F28,1)=0),FALSE)),"Check ratings","Review evidence / constraints")))</x:f>
      </x:c>
      <x:c r="I28" s="202"/>
      <x:c r="J28" s="12"/>
      <x:c r="K28" s="12"/>
      <x:c r="L28" s="12"/>
      <x:c r="M28" s="12"/>
      <x:c r="N28" s="12"/>
    </x:row>
    <x:row r="29" ht="48" customHeight="1">
      <x:c r="A29" s="202"/>
      <x:c r="B29" s="202"/>
      <x:c r="C29" s="202"/>
      <x:c r="D29" s="202"/>
      <x:c r="E29" s="202"/>
      <x:c r="F29" s="202"/>
      <x:c r="G29" s="216" t="str">
        <x:f>IF(A29="","",IF(AND(IF(COUNT($B$11:$B$15)=5,AND(MIN($B$11:$B$15)&gt;=0,ABS(SUM($B$11:$B$15)-'01 Setup'!$D$18)&lt;='01 Setup'!$D$19),FALSE),IF(COUNT(B29:F29)=5,AND(MIN(B29:F29)&gt;=1,MAX(B29:F29)&lt;=5,MOD(B29,1)=0,MOD(C29,1)=0,MOD(D29,1)=0,MOD(E29,1)=0,MOD(F29,1)=0),FALSE)),SUMPRODUCT($B$18:$F$18,B29:F29),""))</x:f>
      </x:c>
      <x:c r="H29" s="12" t="str">
        <x:f>IF(A29="","",IF(NOT(IF(COUNT($B$11:$B$15)=5,AND(MIN($B$11:$B$15)&gt;=0,ABS(SUM($B$11:$B$15)-'01 Setup'!$D$18)&lt;='01 Setup'!$D$19),FALSE)),"Check weights",IF(NOT(IF(COUNT(B29:F29)=5,AND(MIN(B29:F29)&gt;=1,MAX(B29:F29)&lt;=5,MOD(B29,1)=0,MOD(C29,1)=0,MOD(D29,1)=0,MOD(E29,1)=0,MOD(F29,1)=0),FALSE)),"Check ratings","Review evidence / constraints")))</x:f>
      </x:c>
      <x:c r="I29" s="202"/>
      <x:c r="J29" s="12"/>
      <x:c r="K29" s="12"/>
      <x:c r="L29" s="12"/>
      <x:c r="M29" s="12"/>
      <x:c r="N29" s="12"/>
    </x:row>
    <x:row r="30" ht="48" customHeight="1">
      <x:c r="A30" s="202"/>
      <x:c r="B30" s="202"/>
      <x:c r="C30" s="202"/>
      <x:c r="D30" s="202"/>
      <x:c r="E30" s="202"/>
      <x:c r="F30" s="202"/>
      <x:c r="G30" s="216" t="str">
        <x:f>IF(A30="","",IF(AND(IF(COUNT($B$11:$B$15)=5,AND(MIN($B$11:$B$15)&gt;=0,ABS(SUM($B$11:$B$15)-'01 Setup'!$D$18)&lt;='01 Setup'!$D$19),FALSE),IF(COUNT(B30:F30)=5,AND(MIN(B30:F30)&gt;=1,MAX(B30:F30)&lt;=5,MOD(B30,1)=0,MOD(C30,1)=0,MOD(D30,1)=0,MOD(E30,1)=0,MOD(F30,1)=0),FALSE)),SUMPRODUCT($B$18:$F$18,B30:F30),""))</x:f>
      </x:c>
      <x:c r="H30" s="12" t="str">
        <x:f>IF(A30="","",IF(NOT(IF(COUNT($B$11:$B$15)=5,AND(MIN($B$11:$B$15)&gt;=0,ABS(SUM($B$11:$B$15)-'01 Setup'!$D$18)&lt;='01 Setup'!$D$19),FALSE)),"Check weights",IF(NOT(IF(COUNT(B30:F30)=5,AND(MIN(B30:F30)&gt;=1,MAX(B30:F30)&lt;=5,MOD(B30,1)=0,MOD(C30,1)=0,MOD(D30,1)=0,MOD(E30,1)=0,MOD(F30,1)=0),FALSE)),"Check ratings","Review evidence / constraints")))</x:f>
      </x:c>
      <x:c r="I30" s="202"/>
      <x:c r="J30" s="12"/>
      <x:c r="K30" s="12"/>
      <x:c r="L30" s="12"/>
      <x:c r="M30" s="12"/>
      <x:c r="N30" s="12"/>
    </x:row>
    <x:row r="31" ht="22" customHeight="1">
      <x:c r="A31" s="12"/>
      <x:c r="B31" s="12"/>
      <x:c r="C31" s="12"/>
      <x:c r="D31" s="12"/>
      <x:c r="E31" s="12"/>
      <x:c r="F31" s="12"/>
      <x:c r="G31" s="12"/>
      <x:c r="H31" s="12"/>
      <x:c r="I31" s="12"/>
      <x:c r="J31" s="12"/>
      <x:c r="K31" s="12"/>
      <x:c r="L31" s="12"/>
      <x:c r="M31" s="12"/>
      <x:c r="N31" s="12"/>
    </x:row>
    <x:row r="32" ht="22" customHeight="1">
      <x:c r="A32" s="12"/>
      <x:c r="B32" s="12"/>
      <x:c r="C32" s="12"/>
      <x:c r="D32" s="12"/>
      <x:c r="E32" s="12"/>
      <x:c r="F32" s="12"/>
      <x:c r="G32" s="12"/>
      <x:c r="H32" s="12"/>
      <x:c r="I32" s="12"/>
      <x:c r="J32" s="12"/>
      <x:c r="K32" s="12"/>
      <x:c r="L32" s="12"/>
      <x:c r="M32" s="12"/>
      <x:c r="N32" s="12"/>
    </x:row>
    <x:row r="33" ht="22" customHeight="1">
      <x:c r="A33" s="85" t="str">
        <x:v>A weighted score is a structured judgement, not objective proof or automatic approval. Agree anchors, inspect evidence, retain rating disagreements and check mandatory constraints. Five criteria and ten options are supported.</x:v>
      </x:c>
      <x:c r="B33" s="85"/>
      <x:c r="C33" s="85"/>
      <x:c r="D33" s="85"/>
      <x:c r="E33" s="85"/>
      <x:c r="F33" s="85"/>
      <x:c r="G33" s="85"/>
      <x:c r="H33" s="85"/>
      <x:c r="I33" s="85"/>
      <x:c r="J33" s="85"/>
      <x:c r="K33" s="85"/>
      <x:c r="L33" s="85"/>
      <x:c r="M33" s="12"/>
      <x:c r="N33" s="12"/>
    </x:row>
    <x:row r="34" ht="22" customHeight="1">
      <x:c r="A34" s="85"/>
      <x:c r="B34" s="85"/>
      <x:c r="C34" s="85"/>
      <x:c r="D34" s="85"/>
      <x:c r="E34" s="85"/>
      <x:c r="F34" s="85"/>
      <x:c r="G34" s="85"/>
      <x:c r="H34" s="85"/>
      <x:c r="I34" s="85"/>
      <x:c r="J34" s="85"/>
      <x:c r="K34" s="85"/>
      <x:c r="L34" s="85"/>
      <x:c r="M34" s="12"/>
      <x:c r="N34" s="12"/>
    </x:row>
    <x:row r="35" ht="22" customHeight="1">
      <x:c r="A35" s="85"/>
      <x:c r="B35" s="85"/>
      <x:c r="C35" s="85"/>
      <x:c r="D35" s="85"/>
      <x:c r="E35" s="85"/>
      <x:c r="F35" s="85"/>
      <x:c r="G35" s="85"/>
      <x:c r="H35" s="85"/>
      <x:c r="I35" s="85"/>
      <x:c r="J35" s="85"/>
      <x:c r="K35" s="85"/>
      <x:c r="L35" s="85"/>
      <x:c r="M35" s="12"/>
      <x:c r="N35" s="12"/>
    </x:row>
    <x:row r="36" ht="22" customHeight="1">
      <x:c r="A36" s="85"/>
      <x:c r="B36" s="85"/>
      <x:c r="C36" s="85"/>
      <x:c r="D36" s="85"/>
      <x:c r="E36" s="85"/>
      <x:c r="F36" s="85"/>
      <x:c r="G36" s="85"/>
      <x:c r="H36" s="85"/>
      <x:c r="I36" s="85"/>
      <x:c r="J36" s="85"/>
      <x:c r="K36" s="85"/>
      <x:c r="L36" s="85"/>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Agree options and mandatory constraints. Remove or redesign options that breach a non-negotiable requirement before scoring.</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Define criteria, a common 1-5 rating meaning and weights that total 100%. Agree these before participants know the final ranking.</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Rate independently first, then discuss differences and evidence. Record uncertainty rather than forcing false numerical precision.</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Calculate the weighted mean as the sum of each rating multiplied by its weight. Test whether reasonable changes to weights alter the preference.</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Record the recommendation, unresolved concerns, authority and review conditions. A higher score is not automatic approval.</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Avoid double-counting closely related criteria and treating unsupported ratings as measured facts.</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Options and constraints</x:v>
      </x:c>
      <x:c r="B55" s="39"/>
      <x:c r="C55" s="39"/>
      <x:c r="D55" s="77" t="str">
        <x:v>A: minimum-information format; B: short coordination call; C: gather more evidence first. All must protect personal information and fit available capacity.</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Criteria</x:v>
      </x:c>
      <x:c r="B58" s="39"/>
      <x:c r="C58" s="39"/>
      <x:c r="D58" s="77" t="str">
        <x:v>Usability, workload, information protection, speed of learning and reversibility.</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Weights</x:v>
      </x:c>
      <x:c r="B61" s="39"/>
      <x:c r="C61" s="39"/>
      <x:c r="D61" s="77" t="str">
        <x:v>Local example weights: 30%, 20%, 20%, 15%, 15%. They are judgement choices for this decision, not a universal standard.</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Ratings</x:v>
      </x:c>
      <x:c r="B64" s="39"/>
      <x:c r="C64" s="39"/>
      <x:c r="D64" s="77" t="str">
        <x:v>1 = weak fit; 3 = adequate fit; 5 = strong fit. Higher workload score means less avoidable burden, not more work.</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Result and sensitivity</x:v>
      </x:c>
      <x:c r="B67" s="39"/>
      <x:c r="C67" s="39"/>
      <x:c r="D67" s="77" t="str">
        <x:v>The workbook calculates only complete, valid rows with weights totalling 100%. Compare the result after changing plausible weights, not just the initial total.</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Decision record</x:v>
      </x:c>
      <x:c r="B70" s="39"/>
      <x:c r="C70" s="39"/>
      <x:c r="D70" s="77" t="str">
        <x:v>Recommend a reversible trial of A subject to access confirmation and workload review. Record the reason even if the group does not choose the highest-scoring option.</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33: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dataValidations count="1">
    <x:dataValidation type="list" sqref="B21:F30">
      <x:formula1>"1,2,3,4,5"</x:formula1>
    </x:dataValidation>
  </x:dataValidations>
  <x:pageMargins left="0.7" right="0.7" top="0.75" bottom="0.75" header="0.3" footer="0.3"/>
</x:worksheet>
</file>

<file path=xl/worksheets/sheet7.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0" hidden="0" customWidth="1"/>
    <x:col min="2" max="2" width="53" hidden="0" customWidth="1"/>
    <x:col min="3" max="3" width="24" hidden="0" customWidth="1"/>
    <x:col min="4" max="4" width="17" hidden="0" customWidth="1"/>
    <x:col min="5" max="5" width="18" hidden="0" customWidth="1"/>
    <x:col min="6" max="6" width="59" hidden="0" customWidth="1"/>
    <x:col min="7" max="7" width="16" hidden="0" customWidth="1"/>
    <x:col min="8" max="8" width="30"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S16 | Decisions, actions and follow-through</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Convert discussion into a reliable record of commitments without confusing a suggestion with an accepted action.</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S16 | Structuring | 15-25 minutes at close; ongoing review</x:v>
      </x:c>
      <x:c r="B8" s="34"/>
      <x:c r="C8" s="34"/>
      <x:c r="D8" s="34"/>
      <x:c r="E8" s="34"/>
      <x:c r="F8" s="34"/>
      <x:c r="G8" s="34" t="str">
        <x:f>IFERROR(IF(HYPERLINK("HR_Delivery_Facilitation_Framework_and_Toolkit.pdf#page=211","PDF guide 211 / form 212 / example 213")="PDF guide 211 / form 212 / example 213",HYPERLINK("HR_Delivery_Facilitation_Framework_and_Toolkit.pdf#page=211","PDF guide 211 / form 212 / example 213"),"PDF guide 211 / form 212 / example 213"),"PDF guide 211 / form 212 / example 213")</x:f>
        <x:v>PDF guide 211 / form 212 / example 213</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34" customHeight="1">
      <x:c r="A10" s="199" t="str">
        <x:v>ID</x:v>
      </x:c>
      <x:c r="B10" s="199" t="str">
        <x:v>Action / deliverable</x:v>
      </x:c>
      <x:c r="C10" s="199" t="str">
        <x:v>Owner</x:v>
      </x:c>
      <x:c r="D10" s="199" t="str">
        <x:v>Due date</x:v>
      </x:c>
      <x:c r="E10" s="199" t="str">
        <x:v>Status</x:v>
      </x:c>
      <x:c r="F10" s="199" t="str">
        <x:v>Evidence / closure</x:v>
      </x:c>
      <x:c r="G10" s="199" t="str">
        <x:v>Days overdue</x:v>
      </x:c>
      <x:c r="H10" s="199" t="str">
        <x:v>Record check</x:v>
      </x:c>
      <x:c r="I10" s="12"/>
      <x:c r="J10" s="12"/>
      <x:c r="K10" s="12"/>
      <x:c r="L10" s="12"/>
      <x:c r="M10" s="12"/>
      <x:c r="N10" s="12"/>
    </x:row>
    <x:row r="11" ht="44" customHeight="1">
      <x:c r="A11" s="202"/>
      <x:c r="B11" s="202"/>
      <x:c r="C11" s="202"/>
      <x:c r="D11" s="218"/>
      <x:c r="E11" s="202"/>
      <x:c r="F11" s="202"/>
      <x:c r="G11" s="12" t="str">
        <x:f>IF(OR(A11="",E11="Complete",E11="Cancelled"),"",IF(AND(ISNUMBER(D11),ISNUMBER('01 Setup'!$D$14)),MAX(0,'01 Setup'!$D$14-D11),""))</x:f>
      </x:c>
      <x:c r="H11" s="12" t="str">
        <x:f>IF(A11="","",IF(OR(B11="",C11="",E11="",NOT(ISNUMBER(D11))),"Check required fields",IF(AND(E11="Complete",F11=""),"Check closure evidence",IF(OR(E11="Open",E11="In progress",E11="Complete",E11="Cancelled"),"Recorded","Check status"))))</x:f>
      </x:c>
      <x:c r="I11" s="12"/>
      <x:c r="J11" s="12"/>
      <x:c r="K11" s="12"/>
      <x:c r="L11" s="12"/>
      <x:c r="M11" s="12"/>
      <x:c r="N11" s="12"/>
    </x:row>
    <x:row r="12" ht="44" customHeight="1">
      <x:c r="A12" s="202"/>
      <x:c r="B12" s="202"/>
      <x:c r="C12" s="202"/>
      <x:c r="D12" s="218"/>
      <x:c r="E12" s="202"/>
      <x:c r="F12" s="202"/>
      <x:c r="G12" s="12" t="str">
        <x:f>IF(OR(A12="",E12="Complete",E12="Cancelled"),"",IF(AND(ISNUMBER(D12),ISNUMBER('01 Setup'!$D$14)),MAX(0,'01 Setup'!$D$14-D12),""))</x:f>
      </x:c>
      <x:c r="H12" s="12" t="str">
        <x:f>IF(A12="","",IF(OR(B12="",C12="",E12="",NOT(ISNUMBER(D12))),"Check required fields",IF(AND(E12="Complete",F12=""),"Check closure evidence",IF(OR(E12="Open",E12="In progress",E12="Complete",E12="Cancelled"),"Recorded","Check status"))))</x:f>
      </x:c>
      <x:c r="I12" s="12"/>
      <x:c r="J12" s="12"/>
      <x:c r="K12" s="12"/>
      <x:c r="L12" s="12"/>
      <x:c r="M12" s="12"/>
      <x:c r="N12" s="12"/>
    </x:row>
    <x:row r="13" ht="44" customHeight="1">
      <x:c r="A13" s="202"/>
      <x:c r="B13" s="202"/>
      <x:c r="C13" s="202"/>
      <x:c r="D13" s="218"/>
      <x:c r="E13" s="202"/>
      <x:c r="F13" s="202"/>
      <x:c r="G13" s="12" t="str">
        <x:f>IF(OR(A13="",E13="Complete",E13="Cancelled"),"",IF(AND(ISNUMBER(D13),ISNUMBER('01 Setup'!$D$14)),MAX(0,'01 Setup'!$D$14-D13),""))</x:f>
      </x:c>
      <x:c r="H13" s="12" t="str">
        <x:f>IF(A13="","",IF(OR(B13="",C13="",E13="",NOT(ISNUMBER(D13))),"Check required fields",IF(AND(E13="Complete",F13=""),"Check closure evidence",IF(OR(E13="Open",E13="In progress",E13="Complete",E13="Cancelled"),"Recorded","Check status"))))</x:f>
      </x:c>
      <x:c r="I13" s="12"/>
      <x:c r="J13" s="12"/>
      <x:c r="K13" s="12"/>
      <x:c r="L13" s="12"/>
      <x:c r="M13" s="12"/>
      <x:c r="N13" s="12"/>
    </x:row>
    <x:row r="14" ht="44" customHeight="1">
      <x:c r="A14" s="202"/>
      <x:c r="B14" s="202"/>
      <x:c r="C14" s="202"/>
      <x:c r="D14" s="218"/>
      <x:c r="E14" s="202"/>
      <x:c r="F14" s="202"/>
      <x:c r="G14" s="12" t="str">
        <x:f>IF(OR(A14="",E14="Complete",E14="Cancelled"),"",IF(AND(ISNUMBER(D14),ISNUMBER('01 Setup'!$D$14)),MAX(0,'01 Setup'!$D$14-D14),""))</x:f>
      </x:c>
      <x:c r="H14" s="12" t="str">
        <x:f>IF(A14="","",IF(OR(B14="",C14="",E14="",NOT(ISNUMBER(D14))),"Check required fields",IF(AND(E14="Complete",F14=""),"Check closure evidence",IF(OR(E14="Open",E14="In progress",E14="Complete",E14="Cancelled"),"Recorded","Check status"))))</x:f>
      </x:c>
      <x:c r="I14" s="12"/>
      <x:c r="J14" s="12"/>
      <x:c r="K14" s="12"/>
      <x:c r="L14" s="12"/>
      <x:c r="M14" s="12"/>
      <x:c r="N14" s="12"/>
    </x:row>
    <x:row r="15" ht="44" customHeight="1">
      <x:c r="A15" s="202"/>
      <x:c r="B15" s="202"/>
      <x:c r="C15" s="202"/>
      <x:c r="D15" s="218"/>
      <x:c r="E15" s="202"/>
      <x:c r="F15" s="202"/>
      <x:c r="G15" s="12" t="str">
        <x:f>IF(OR(A15="",E15="Complete",E15="Cancelled"),"",IF(AND(ISNUMBER(D15),ISNUMBER('01 Setup'!$D$14)),MAX(0,'01 Setup'!$D$14-D15),""))</x:f>
      </x:c>
      <x:c r="H15" s="12" t="str">
        <x:f>IF(A15="","",IF(OR(B15="",C15="",E15="",NOT(ISNUMBER(D15))),"Check required fields",IF(AND(E15="Complete",F15=""),"Check closure evidence",IF(OR(E15="Open",E15="In progress",E15="Complete",E15="Cancelled"),"Recorded","Check status"))))</x:f>
      </x:c>
      <x:c r="I15" s="12"/>
      <x:c r="J15" s="12"/>
      <x:c r="K15" s="12"/>
      <x:c r="L15" s="12"/>
      <x:c r="M15" s="12"/>
      <x:c r="N15" s="12"/>
    </x:row>
    <x:row r="16" ht="44" customHeight="1">
      <x:c r="A16" s="202"/>
      <x:c r="B16" s="202"/>
      <x:c r="C16" s="202"/>
      <x:c r="D16" s="218"/>
      <x:c r="E16" s="202"/>
      <x:c r="F16" s="202"/>
      <x:c r="G16" s="12" t="str">
        <x:f>IF(OR(A16="",E16="Complete",E16="Cancelled"),"",IF(AND(ISNUMBER(D16),ISNUMBER('01 Setup'!$D$14)),MAX(0,'01 Setup'!$D$14-D16),""))</x:f>
      </x:c>
      <x:c r="H16" s="12" t="str">
        <x:f>IF(A16="","",IF(OR(B16="",C16="",E16="",NOT(ISNUMBER(D16))),"Check required fields",IF(AND(E16="Complete",F16=""),"Check closure evidence",IF(OR(E16="Open",E16="In progress",E16="Complete",E16="Cancelled"),"Recorded","Check status"))))</x:f>
      </x:c>
      <x:c r="I16" s="12"/>
      <x:c r="J16" s="12"/>
      <x:c r="K16" s="12"/>
      <x:c r="L16" s="12"/>
      <x:c r="M16" s="12"/>
      <x:c r="N16" s="12"/>
    </x:row>
    <x:row r="17" ht="44" customHeight="1">
      <x:c r="A17" s="202"/>
      <x:c r="B17" s="202"/>
      <x:c r="C17" s="202"/>
      <x:c r="D17" s="218"/>
      <x:c r="E17" s="202"/>
      <x:c r="F17" s="202"/>
      <x:c r="G17" s="12" t="str">
        <x:f>IF(OR(A17="",E17="Complete",E17="Cancelled"),"",IF(AND(ISNUMBER(D17),ISNUMBER('01 Setup'!$D$14)),MAX(0,'01 Setup'!$D$14-D17),""))</x:f>
      </x:c>
      <x:c r="H17" s="12" t="str">
        <x:f>IF(A17="","",IF(OR(B17="",C17="",E17="",NOT(ISNUMBER(D17))),"Check required fields",IF(AND(E17="Complete",F17=""),"Check closure evidence",IF(OR(E17="Open",E17="In progress",E17="Complete",E17="Cancelled"),"Recorded","Check status"))))</x:f>
      </x:c>
      <x:c r="I17" s="12"/>
      <x:c r="J17" s="12"/>
      <x:c r="K17" s="12"/>
      <x:c r="L17" s="12"/>
      <x:c r="M17" s="12"/>
      <x:c r="N17" s="12"/>
    </x:row>
    <x:row r="18" ht="44" customHeight="1">
      <x:c r="A18" s="202"/>
      <x:c r="B18" s="202"/>
      <x:c r="C18" s="202"/>
      <x:c r="D18" s="218"/>
      <x:c r="E18" s="202"/>
      <x:c r="F18" s="202"/>
      <x:c r="G18" s="12" t="str">
        <x:f>IF(OR(A18="",E18="Complete",E18="Cancelled"),"",IF(AND(ISNUMBER(D18),ISNUMBER('01 Setup'!$D$14)),MAX(0,'01 Setup'!$D$14-D18),""))</x:f>
      </x:c>
      <x:c r="H18" s="12" t="str">
        <x:f>IF(A18="","",IF(OR(B18="",C18="",E18="",NOT(ISNUMBER(D18))),"Check required fields",IF(AND(E18="Complete",F18=""),"Check closure evidence",IF(OR(E18="Open",E18="In progress",E18="Complete",E18="Cancelled"),"Recorded","Check status"))))</x:f>
      </x:c>
      <x:c r="I18" s="12"/>
      <x:c r="J18" s="12"/>
      <x:c r="K18" s="12"/>
      <x:c r="L18" s="12"/>
      <x:c r="M18" s="12"/>
      <x:c r="N18" s="12"/>
    </x:row>
    <x:row r="19" ht="44" customHeight="1">
      <x:c r="A19" s="202"/>
      <x:c r="B19" s="202"/>
      <x:c r="C19" s="202"/>
      <x:c r="D19" s="218"/>
      <x:c r="E19" s="202"/>
      <x:c r="F19" s="202"/>
      <x:c r="G19" s="12" t="str">
        <x:f>IF(OR(A19="",E19="Complete",E19="Cancelled"),"",IF(AND(ISNUMBER(D19),ISNUMBER('01 Setup'!$D$14)),MAX(0,'01 Setup'!$D$14-D19),""))</x:f>
      </x:c>
      <x:c r="H19" s="12" t="str">
        <x:f>IF(A19="","",IF(OR(B19="",C19="",E19="",NOT(ISNUMBER(D19))),"Check required fields",IF(AND(E19="Complete",F19=""),"Check closure evidence",IF(OR(E19="Open",E19="In progress",E19="Complete",E19="Cancelled"),"Recorded","Check status"))))</x:f>
      </x:c>
      <x:c r="I19" s="12"/>
      <x:c r="J19" s="12"/>
      <x:c r="K19" s="12"/>
      <x:c r="L19" s="12"/>
      <x:c r="M19" s="12"/>
      <x:c r="N19" s="12"/>
    </x:row>
    <x:row r="20" ht="44" customHeight="1">
      <x:c r="A20" s="202"/>
      <x:c r="B20" s="202"/>
      <x:c r="C20" s="202"/>
      <x:c r="D20" s="218"/>
      <x:c r="E20" s="202"/>
      <x:c r="F20" s="202"/>
      <x:c r="G20" s="12" t="str">
        <x:f>IF(OR(A20="",E20="Complete",E20="Cancelled"),"",IF(AND(ISNUMBER(D20),ISNUMBER('01 Setup'!$D$14)),MAX(0,'01 Setup'!$D$14-D20),""))</x:f>
      </x:c>
      <x:c r="H20" s="12" t="str">
        <x:f>IF(A20="","",IF(OR(B20="",C20="",E20="",NOT(ISNUMBER(D20))),"Check required fields",IF(AND(E20="Complete",F20=""),"Check closure evidence",IF(OR(E20="Open",E20="In progress",E20="Complete",E20="Cancelled"),"Recorded","Check status"))))</x:f>
      </x:c>
      <x:c r="I20" s="12"/>
      <x:c r="J20" s="12"/>
      <x:c r="K20" s="12"/>
      <x:c r="L20" s="12"/>
      <x:c r="M20" s="12"/>
      <x:c r="N20" s="12"/>
    </x:row>
    <x:row r="21" ht="44" customHeight="1">
      <x:c r="A21" s="202"/>
      <x:c r="B21" s="202"/>
      <x:c r="C21" s="202"/>
      <x:c r="D21" s="218"/>
      <x:c r="E21" s="202"/>
      <x:c r="F21" s="202"/>
      <x:c r="G21" s="12" t="str">
        <x:f>IF(OR(A21="",E21="Complete",E21="Cancelled"),"",IF(AND(ISNUMBER(D21),ISNUMBER('01 Setup'!$D$14)),MAX(0,'01 Setup'!$D$14-D21),""))</x:f>
      </x:c>
      <x:c r="H21" s="12" t="str">
        <x:f>IF(A21="","",IF(OR(B21="",C21="",E21="",NOT(ISNUMBER(D21))),"Check required fields",IF(AND(E21="Complete",F21=""),"Check closure evidence",IF(OR(E21="Open",E21="In progress",E21="Complete",E21="Cancelled"),"Recorded","Check status"))))</x:f>
      </x:c>
      <x:c r="I21" s="12"/>
      <x:c r="J21" s="12"/>
      <x:c r="K21" s="12"/>
      <x:c r="L21" s="12"/>
      <x:c r="M21" s="12"/>
      <x:c r="N21" s="12"/>
    </x:row>
    <x:row r="22" ht="44" customHeight="1">
      <x:c r="A22" s="202"/>
      <x:c r="B22" s="202"/>
      <x:c r="C22" s="202"/>
      <x:c r="D22" s="218"/>
      <x:c r="E22" s="202"/>
      <x:c r="F22" s="202"/>
      <x:c r="G22" s="12" t="str">
        <x:f>IF(OR(A22="",E22="Complete",E22="Cancelled"),"",IF(AND(ISNUMBER(D22),ISNUMBER('01 Setup'!$D$14)),MAX(0,'01 Setup'!$D$14-D22),""))</x:f>
      </x:c>
      <x:c r="H22" s="12" t="str">
        <x:f>IF(A22="","",IF(OR(B22="",C22="",E22="",NOT(ISNUMBER(D22))),"Check required fields",IF(AND(E22="Complete",F22=""),"Check closure evidence",IF(OR(E22="Open",E22="In progress",E22="Complete",E22="Cancelled"),"Recorded","Check status"))))</x:f>
      </x:c>
      <x:c r="I22" s="12"/>
      <x:c r="J22" s="12"/>
      <x:c r="K22" s="12"/>
      <x:c r="L22" s="12"/>
      <x:c r="M22" s="12"/>
      <x:c r="N22" s="12"/>
    </x:row>
    <x:row r="23" ht="44" customHeight="1">
      <x:c r="A23" s="202"/>
      <x:c r="B23" s="202"/>
      <x:c r="C23" s="202"/>
      <x:c r="D23" s="218"/>
      <x:c r="E23" s="202"/>
      <x:c r="F23" s="202"/>
      <x:c r="G23" s="12" t="str">
        <x:f>IF(OR(A23="",E23="Complete",E23="Cancelled"),"",IF(AND(ISNUMBER(D23),ISNUMBER('01 Setup'!$D$14)),MAX(0,'01 Setup'!$D$14-D23),""))</x:f>
      </x:c>
      <x:c r="H23" s="12" t="str">
        <x:f>IF(A23="","",IF(OR(B23="",C23="",E23="",NOT(ISNUMBER(D23))),"Check required fields",IF(AND(E23="Complete",F23=""),"Check closure evidence",IF(OR(E23="Open",E23="In progress",E23="Complete",E23="Cancelled"),"Recorded","Check status"))))</x:f>
      </x:c>
      <x:c r="I23" s="12"/>
      <x:c r="J23" s="12"/>
      <x:c r="K23" s="12"/>
      <x:c r="L23" s="12"/>
      <x:c r="M23" s="12"/>
      <x:c r="N23" s="12"/>
    </x:row>
    <x:row r="24" ht="44" customHeight="1">
      <x:c r="A24" s="202"/>
      <x:c r="B24" s="202"/>
      <x:c r="C24" s="202"/>
      <x:c r="D24" s="218"/>
      <x:c r="E24" s="202"/>
      <x:c r="F24" s="202"/>
      <x:c r="G24" s="12" t="str">
        <x:f>IF(OR(A24="",E24="Complete",E24="Cancelled"),"",IF(AND(ISNUMBER(D24),ISNUMBER('01 Setup'!$D$14)),MAX(0,'01 Setup'!$D$14-D24),""))</x:f>
      </x:c>
      <x:c r="H24" s="12" t="str">
        <x:f>IF(A24="","",IF(OR(B24="",C24="",E24="",NOT(ISNUMBER(D24))),"Check required fields",IF(AND(E24="Complete",F24=""),"Check closure evidence",IF(OR(E24="Open",E24="In progress",E24="Complete",E24="Cancelled"),"Recorded","Check status"))))</x:f>
      </x:c>
      <x:c r="I24" s="12"/>
      <x:c r="J24" s="12"/>
      <x:c r="K24" s="12"/>
      <x:c r="L24" s="12"/>
      <x:c r="M24" s="12"/>
      <x:c r="N24" s="12"/>
    </x:row>
    <x:row r="25" ht="44" customHeight="1">
      <x:c r="A25" s="202"/>
      <x:c r="B25" s="202"/>
      <x:c r="C25" s="202"/>
      <x:c r="D25" s="218"/>
      <x:c r="E25" s="202"/>
      <x:c r="F25" s="202"/>
      <x:c r="G25" s="12" t="str">
        <x:f>IF(OR(A25="",E25="Complete",E25="Cancelled"),"",IF(AND(ISNUMBER(D25),ISNUMBER('01 Setup'!$D$14)),MAX(0,'01 Setup'!$D$14-D25),""))</x:f>
      </x:c>
      <x:c r="H25" s="12" t="str">
        <x:f>IF(A25="","",IF(OR(B25="",C25="",E25="",NOT(ISNUMBER(D25))),"Check required fields",IF(AND(E25="Complete",F25=""),"Check closure evidence",IF(OR(E25="Open",E25="In progress",E25="Complete",E25="Cancelled"),"Recorded","Check status"))))</x:f>
      </x:c>
      <x:c r="I25" s="12"/>
      <x:c r="J25" s="12"/>
      <x:c r="K25" s="12"/>
      <x:c r="L25" s="12"/>
      <x:c r="M25" s="12"/>
      <x:c r="N25" s="12"/>
    </x:row>
    <x:row r="26" ht="44" customHeight="1">
      <x:c r="A26" s="202"/>
      <x:c r="B26" s="202"/>
      <x:c r="C26" s="202"/>
      <x:c r="D26" s="218"/>
      <x:c r="E26" s="202"/>
      <x:c r="F26" s="202"/>
      <x:c r="G26" s="12" t="str">
        <x:f>IF(OR(A26="",E26="Complete",E26="Cancelled"),"",IF(AND(ISNUMBER(D26),ISNUMBER('01 Setup'!$D$14)),MAX(0,'01 Setup'!$D$14-D26),""))</x:f>
      </x:c>
      <x:c r="H26" s="12" t="str">
        <x:f>IF(A26="","",IF(OR(B26="",C26="",E26="",NOT(ISNUMBER(D26))),"Check required fields",IF(AND(E26="Complete",F26=""),"Check closure evidence",IF(OR(E26="Open",E26="In progress",E26="Complete",E26="Cancelled"),"Recorded","Check status"))))</x:f>
      </x:c>
      <x:c r="I26" s="12"/>
      <x:c r="J26" s="12"/>
      <x:c r="K26" s="12"/>
      <x:c r="L26" s="12"/>
      <x:c r="M26" s="12"/>
      <x:c r="N26" s="12"/>
    </x:row>
    <x:row r="27" ht="44" customHeight="1">
      <x:c r="A27" s="202"/>
      <x:c r="B27" s="202"/>
      <x:c r="C27" s="202"/>
      <x:c r="D27" s="218"/>
      <x:c r="E27" s="202"/>
      <x:c r="F27" s="202"/>
      <x:c r="G27" s="12" t="str">
        <x:f>IF(OR(A27="",E27="Complete",E27="Cancelled"),"",IF(AND(ISNUMBER(D27),ISNUMBER('01 Setup'!$D$14)),MAX(0,'01 Setup'!$D$14-D27),""))</x:f>
      </x:c>
      <x:c r="H27" s="12" t="str">
        <x:f>IF(A27="","",IF(OR(B27="",C27="",E27="",NOT(ISNUMBER(D27))),"Check required fields",IF(AND(E27="Complete",F27=""),"Check closure evidence",IF(OR(E27="Open",E27="In progress",E27="Complete",E27="Cancelled"),"Recorded","Check status"))))</x:f>
      </x:c>
      <x:c r="I27" s="12"/>
      <x:c r="J27" s="12"/>
      <x:c r="K27" s="12"/>
      <x:c r="L27" s="12"/>
      <x:c r="M27" s="12"/>
      <x:c r="N27" s="12"/>
    </x:row>
    <x:row r="28" ht="44" customHeight="1">
      <x:c r="A28" s="202"/>
      <x:c r="B28" s="202"/>
      <x:c r="C28" s="202"/>
      <x:c r="D28" s="218"/>
      <x:c r="E28" s="202"/>
      <x:c r="F28" s="202"/>
      <x:c r="G28" s="12" t="str">
        <x:f>IF(OR(A28="",E28="Complete",E28="Cancelled"),"",IF(AND(ISNUMBER(D28),ISNUMBER('01 Setup'!$D$14)),MAX(0,'01 Setup'!$D$14-D28),""))</x:f>
      </x:c>
      <x:c r="H28" s="12" t="str">
        <x:f>IF(A28="","",IF(OR(B28="",C28="",E28="",NOT(ISNUMBER(D28))),"Check required fields",IF(AND(E28="Complete",F28=""),"Check closure evidence",IF(OR(E28="Open",E28="In progress",E28="Complete",E28="Cancelled"),"Recorded","Check status"))))</x:f>
      </x:c>
      <x:c r="I28" s="12"/>
      <x:c r="J28" s="12"/>
      <x:c r="K28" s="12"/>
      <x:c r="L28" s="12"/>
      <x:c r="M28" s="12"/>
      <x:c r="N28" s="12"/>
    </x:row>
    <x:row r="29" ht="44" customHeight="1">
      <x:c r="A29" s="202"/>
      <x:c r="B29" s="202"/>
      <x:c r="C29" s="202"/>
      <x:c r="D29" s="218"/>
      <x:c r="E29" s="202"/>
      <x:c r="F29" s="202"/>
      <x:c r="G29" s="12" t="str">
        <x:f>IF(OR(A29="",E29="Complete",E29="Cancelled"),"",IF(AND(ISNUMBER(D29),ISNUMBER('01 Setup'!$D$14)),MAX(0,'01 Setup'!$D$14-D29),""))</x:f>
      </x:c>
      <x:c r="H29" s="12" t="str">
        <x:f>IF(A29="","",IF(OR(B29="",C29="",E29="",NOT(ISNUMBER(D29))),"Check required fields",IF(AND(E29="Complete",F29=""),"Check closure evidence",IF(OR(E29="Open",E29="In progress",E29="Complete",E29="Cancelled"),"Recorded","Check status"))))</x:f>
      </x:c>
      <x:c r="I29" s="12"/>
      <x:c r="J29" s="12"/>
      <x:c r="K29" s="12"/>
      <x:c r="L29" s="12"/>
      <x:c r="M29" s="12"/>
      <x:c r="N29" s="12"/>
    </x:row>
    <x:row r="30" ht="44" customHeight="1">
      <x:c r="A30" s="202"/>
      <x:c r="B30" s="202"/>
      <x:c r="C30" s="202"/>
      <x:c r="D30" s="218"/>
      <x:c r="E30" s="202"/>
      <x:c r="F30" s="202"/>
      <x:c r="G30" s="12" t="str">
        <x:f>IF(OR(A30="",E30="Complete",E30="Cancelled"),"",IF(AND(ISNUMBER(D30),ISNUMBER('01 Setup'!$D$14)),MAX(0,'01 Setup'!$D$14-D30),""))</x:f>
      </x:c>
      <x:c r="H30" s="12" t="str">
        <x:f>IF(A30="","",IF(OR(B30="",C30="",E30="",NOT(ISNUMBER(D30))),"Check required fields",IF(AND(E30="Complete",F30=""),"Check closure evidence",IF(OR(E30="Open",E30="In progress",E30="Complete",E30="Cancelled"),"Recorded","Check status"))))</x:f>
      </x:c>
      <x:c r="I30" s="12"/>
      <x:c r="J30" s="12"/>
      <x:c r="K30" s="12"/>
      <x:c r="L30" s="12"/>
      <x:c r="M30" s="12"/>
      <x:c r="N30" s="12"/>
    </x:row>
    <x:row r="31" ht="44" customHeight="1">
      <x:c r="A31" s="202"/>
      <x:c r="B31" s="202"/>
      <x:c r="C31" s="202"/>
      <x:c r="D31" s="218"/>
      <x:c r="E31" s="202"/>
      <x:c r="F31" s="202"/>
      <x:c r="G31" s="12" t="str">
        <x:f>IF(OR(A31="",E31="Complete",E31="Cancelled"),"",IF(AND(ISNUMBER(D31),ISNUMBER('01 Setup'!$D$14)),MAX(0,'01 Setup'!$D$14-D31),""))</x:f>
      </x:c>
      <x:c r="H31" s="12" t="str">
        <x:f>IF(A31="","",IF(OR(B31="",C31="",E31="",NOT(ISNUMBER(D31))),"Check required fields",IF(AND(E31="Complete",F31=""),"Check closure evidence",IF(OR(E31="Open",E31="In progress",E31="Complete",E31="Cancelled"),"Recorded","Check status"))))</x:f>
      </x:c>
      <x:c r="I31" s="12"/>
      <x:c r="J31" s="12"/>
      <x:c r="K31" s="12"/>
      <x:c r="L31" s="12"/>
      <x:c r="M31" s="12"/>
      <x:c r="N31" s="12"/>
    </x:row>
    <x:row r="32" ht="44" customHeight="1">
      <x:c r="A32" s="202"/>
      <x:c r="B32" s="202"/>
      <x:c r="C32" s="202"/>
      <x:c r="D32" s="218"/>
      <x:c r="E32" s="202"/>
      <x:c r="F32" s="202"/>
      <x:c r="G32" s="12" t="str">
        <x:f>IF(OR(A32="",E32="Complete",E32="Cancelled"),"",IF(AND(ISNUMBER(D32),ISNUMBER('01 Setup'!$D$14)),MAX(0,'01 Setup'!$D$14-D32),""))</x:f>
      </x:c>
      <x:c r="H32" s="12" t="str">
        <x:f>IF(A32="","",IF(OR(B32="",C32="",E32="",NOT(ISNUMBER(D32))),"Check required fields",IF(AND(E32="Complete",F32=""),"Check closure evidence",IF(OR(E32="Open",E32="In progress",E32="Complete",E32="Cancelled"),"Recorded","Check status"))))</x:f>
      </x:c>
      <x:c r="I32" s="12"/>
      <x:c r="J32" s="12"/>
      <x:c r="K32" s="12"/>
      <x:c r="L32" s="12"/>
      <x:c r="M32" s="12"/>
      <x:c r="N32" s="12"/>
    </x:row>
    <x:row r="33" ht="44" customHeight="1">
      <x:c r="A33" s="202"/>
      <x:c r="B33" s="202"/>
      <x:c r="C33" s="202"/>
      <x:c r="D33" s="218"/>
      <x:c r="E33" s="202"/>
      <x:c r="F33" s="202"/>
      <x:c r="G33" s="12" t="str">
        <x:f>IF(OR(A33="",E33="Complete",E33="Cancelled"),"",IF(AND(ISNUMBER(D33),ISNUMBER('01 Setup'!$D$14)),MAX(0,'01 Setup'!$D$14-D33),""))</x:f>
      </x:c>
      <x:c r="H33" s="12" t="str">
        <x:f>IF(A33="","",IF(OR(B33="",C33="",E33="",NOT(ISNUMBER(D33))),"Check required fields",IF(AND(E33="Complete",F33=""),"Check closure evidence",IF(OR(E33="Open",E33="In progress",E33="Complete",E33="Cancelled"),"Recorded","Check status"))))</x:f>
      </x:c>
      <x:c r="I33" s="12"/>
      <x:c r="J33" s="12"/>
      <x:c r="K33" s="12"/>
      <x:c r="L33" s="12"/>
      <x:c r="M33" s="12"/>
      <x:c r="N33" s="12"/>
    </x:row>
    <x:row r="34" ht="44" customHeight="1">
      <x:c r="A34" s="202"/>
      <x:c r="B34" s="202"/>
      <x:c r="C34" s="202"/>
      <x:c r="D34" s="218"/>
      <x:c r="E34" s="202"/>
      <x:c r="F34" s="202"/>
      <x:c r="G34" s="12" t="str">
        <x:f>IF(OR(A34="",E34="Complete",E34="Cancelled"),"",IF(AND(ISNUMBER(D34),ISNUMBER('01 Setup'!$D$14)),MAX(0,'01 Setup'!$D$14-D34),""))</x:f>
      </x:c>
      <x:c r="H34" s="12" t="str">
        <x:f>IF(A34="","",IF(OR(B34="",C34="",E34="",NOT(ISNUMBER(D34))),"Check required fields",IF(AND(E34="Complete",F34=""),"Check closure evidence",IF(OR(E34="Open",E34="In progress",E34="Complete",E34="Cancelled"),"Recorded","Check status"))))</x:f>
      </x:c>
      <x:c r="I34" s="12"/>
      <x:c r="J34" s="12"/>
      <x:c r="K34" s="12"/>
      <x:c r="L34" s="12"/>
      <x:c r="M34" s="12"/>
      <x:c r="N34" s="12"/>
    </x:row>
    <x:row r="35" ht="44" customHeight="1">
      <x:c r="A35" s="202"/>
      <x:c r="B35" s="202"/>
      <x:c r="C35" s="202"/>
      <x:c r="D35" s="218"/>
      <x:c r="E35" s="202"/>
      <x:c r="F35" s="202"/>
      <x:c r="G35" s="12" t="str">
        <x:f>IF(OR(A35="",E35="Complete",E35="Cancelled"),"",IF(AND(ISNUMBER(D35),ISNUMBER('01 Setup'!$D$14)),MAX(0,'01 Setup'!$D$14-D35),""))</x:f>
      </x:c>
      <x:c r="H35" s="12" t="str">
        <x:f>IF(A35="","",IF(OR(B35="",C35="",E35="",NOT(ISNUMBER(D35))),"Check required fields",IF(AND(E35="Complete",F35=""),"Check closure evidence",IF(OR(E35="Open",E35="In progress",E35="Complete",E35="Cancelled"),"Recorded","Check status"))))</x:f>
      </x:c>
      <x:c r="I35" s="12"/>
      <x:c r="J35" s="12"/>
      <x:c r="K35" s="12"/>
      <x:c r="L35" s="12"/>
      <x:c r="M35" s="12"/>
      <x:c r="N35" s="12"/>
    </x:row>
    <x:row r="36" ht="44" customHeight="1">
      <x:c r="A36" s="202"/>
      <x:c r="B36" s="202"/>
      <x:c r="C36" s="202"/>
      <x:c r="D36" s="218"/>
      <x:c r="E36" s="202"/>
      <x:c r="F36" s="202"/>
      <x:c r="G36" s="12" t="str">
        <x:f>IF(OR(A36="",E36="Complete",E36="Cancelled"),"",IF(AND(ISNUMBER(D36),ISNUMBER('01 Setup'!$D$14)),MAX(0,'01 Setup'!$D$14-D36),""))</x:f>
      </x:c>
      <x:c r="H36" s="12" t="str">
        <x:f>IF(A36="","",IF(OR(B36="",C36="",E36="",NOT(ISNUMBER(D36))),"Check required fields",IF(AND(E36="Complete",F36=""),"Check closure evidence",IF(OR(E36="Open",E36="In progress",E36="Complete",E36="Cancelled"),"Recorded","Check status"))))</x:f>
      </x:c>
      <x:c r="I36" s="12"/>
      <x:c r="J36" s="12"/>
      <x:c r="K36" s="12"/>
      <x:c r="L36" s="12"/>
      <x:c r="M36" s="12"/>
      <x:c r="N36" s="12"/>
    </x:row>
    <x:row r="37" ht="44" customHeight="1">
      <x:c r="A37" s="202"/>
      <x:c r="B37" s="202"/>
      <x:c r="C37" s="202"/>
      <x:c r="D37" s="218"/>
      <x:c r="E37" s="202"/>
      <x:c r="F37" s="202"/>
      <x:c r="G37" s="12" t="str">
        <x:f>IF(OR(A37="",E37="Complete",E37="Cancelled"),"",IF(AND(ISNUMBER(D37),ISNUMBER('01 Setup'!$D$14)),MAX(0,'01 Setup'!$D$14-D37),""))</x:f>
      </x:c>
      <x:c r="H37" s="12" t="str">
        <x:f>IF(A37="","",IF(OR(B37="",C37="",E37="",NOT(ISNUMBER(D37))),"Check required fields",IF(AND(E37="Complete",F37=""),"Check closure evidence",IF(OR(E37="Open",E37="In progress",E37="Complete",E37="Cancelled"),"Recorded","Check status"))))</x:f>
      </x:c>
      <x:c r="I37" s="12"/>
      <x:c r="J37" s="12"/>
      <x:c r="K37" s="12"/>
      <x:c r="L37" s="12"/>
      <x:c r="M37" s="12"/>
      <x:c r="N37" s="12"/>
    </x:row>
    <x:row r="38" ht="44" customHeight="1">
      <x:c r="A38" s="202"/>
      <x:c r="B38" s="202"/>
      <x:c r="C38" s="202"/>
      <x:c r="D38" s="218"/>
      <x:c r="E38" s="202"/>
      <x:c r="F38" s="202"/>
      <x:c r="G38" s="12" t="str">
        <x:f>IF(OR(A38="",E38="Complete",E38="Cancelled"),"",IF(AND(ISNUMBER(D38),ISNUMBER('01 Setup'!$D$14)),MAX(0,'01 Setup'!$D$14-D38),""))</x:f>
      </x:c>
      <x:c r="H38" s="12" t="str">
        <x:f>IF(A38="","",IF(OR(B38="",C38="",E38="",NOT(ISNUMBER(D38))),"Check required fields",IF(AND(E38="Complete",F38=""),"Check closure evidence",IF(OR(E38="Open",E38="In progress",E38="Complete",E38="Cancelled"),"Recorded","Check status"))))</x:f>
      </x:c>
      <x:c r="I38" s="12"/>
      <x:c r="J38" s="12"/>
      <x:c r="K38" s="12"/>
      <x:c r="L38" s="12"/>
      <x:c r="M38" s="12"/>
      <x:c r="N38" s="12"/>
    </x:row>
    <x:row r="39" ht="44" customHeight="1">
      <x:c r="A39" s="202"/>
      <x:c r="B39" s="202"/>
      <x:c r="C39" s="202"/>
      <x:c r="D39" s="218"/>
      <x:c r="E39" s="202"/>
      <x:c r="F39" s="202"/>
      <x:c r="G39" s="12" t="str">
        <x:f>IF(OR(A39="",E39="Complete",E39="Cancelled"),"",IF(AND(ISNUMBER(D39),ISNUMBER('01 Setup'!$D$14)),MAX(0,'01 Setup'!$D$14-D39),""))</x:f>
      </x:c>
      <x:c r="H39" s="12" t="str">
        <x:f>IF(A39="","",IF(OR(B39="",C39="",E39="",NOT(ISNUMBER(D39))),"Check required fields",IF(AND(E39="Complete",F39=""),"Check closure evidence",IF(OR(E39="Open",E39="In progress",E39="Complete",E39="Cancelled"),"Recorded","Check status"))))</x:f>
      </x:c>
      <x:c r="I39" s="12"/>
      <x:c r="J39" s="12"/>
      <x:c r="K39" s="12"/>
      <x:c r="L39" s="12"/>
      <x:c r="M39" s="12"/>
      <x:c r="N39" s="12"/>
    </x:row>
    <x:row r="40" ht="44" customHeight="1">
      <x:c r="A40" s="202"/>
      <x:c r="B40" s="202"/>
      <x:c r="C40" s="202"/>
      <x:c r="D40" s="218"/>
      <x:c r="E40" s="202"/>
      <x:c r="F40" s="202"/>
      <x:c r="G40" s="12" t="str">
        <x:f>IF(OR(A40="",E40="Complete",E40="Cancelled"),"",IF(AND(ISNUMBER(D40),ISNUMBER('01 Setup'!$D$14)),MAX(0,'01 Setup'!$D$14-D40),""))</x:f>
      </x:c>
      <x:c r="H40" s="12" t="str">
        <x:f>IF(A40="","",IF(OR(B40="",C40="",E40="",NOT(ISNUMBER(D40))),"Check required fields",IF(AND(E40="Complete",F40=""),"Check closure evidence",IF(OR(E40="Open",E40="In progress",E40="Complete",E40="Cancelled"),"Recorded","Check status"))))</x:f>
      </x:c>
      <x:c r="I40" s="12"/>
      <x:c r="J40" s="12"/>
      <x:c r="K40" s="12"/>
      <x:c r="L40" s="12"/>
      <x:c r="M40" s="12"/>
      <x:c r="N40" s="12"/>
    </x:row>
    <x:row r="41" ht="44" customHeight="1">
      <x:c r="A41" s="202"/>
      <x:c r="B41" s="202"/>
      <x:c r="C41" s="202"/>
      <x:c r="D41" s="218"/>
      <x:c r="E41" s="202"/>
      <x:c r="F41" s="202"/>
      <x:c r="G41" s="12" t="str">
        <x:f>IF(OR(A41="",E41="Complete",E41="Cancelled"),"",IF(AND(ISNUMBER(D41),ISNUMBER('01 Setup'!$D$14)),MAX(0,'01 Setup'!$D$14-D41),""))</x:f>
      </x:c>
      <x:c r="H41" s="12" t="str">
        <x:f>IF(A41="","",IF(OR(B41="",C41="",E41="",NOT(ISNUMBER(D41))),"Check required fields",IF(AND(E41="Complete",F41=""),"Check closure evidence",IF(OR(E41="Open",E41="In progress",E41="Complete",E41="Cancelled"),"Recorded","Check status"))))</x:f>
      </x:c>
      <x:c r="I41" s="12"/>
      <x:c r="J41" s="12"/>
      <x:c r="K41" s="12"/>
      <x:c r="L41" s="12"/>
      <x:c r="M41" s="12"/>
      <x:c r="N41" s="12"/>
    </x:row>
    <x:row r="42" ht="44" customHeight="1">
      <x:c r="A42" s="202"/>
      <x:c r="B42" s="202"/>
      <x:c r="C42" s="202"/>
      <x:c r="D42" s="218"/>
      <x:c r="E42" s="202"/>
      <x:c r="F42" s="202"/>
      <x:c r="G42" s="12" t="str">
        <x:f>IF(OR(A42="",E42="Complete",E42="Cancelled"),"",IF(AND(ISNUMBER(D42),ISNUMBER('01 Setup'!$D$14)),MAX(0,'01 Setup'!$D$14-D42),""))</x:f>
      </x:c>
      <x:c r="H42" s="12" t="str">
        <x:f>IF(A42="","",IF(OR(B42="",C42="",E42="",NOT(ISNUMBER(D42))),"Check required fields",IF(AND(E42="Complete",F42=""),"Check closure evidence",IF(OR(E42="Open",E42="In progress",E42="Complete",E42="Cancelled"),"Recorded","Check status"))))</x:f>
      </x:c>
      <x:c r="I42" s="12"/>
      <x:c r="J42" s="12"/>
      <x:c r="K42" s="12"/>
      <x:c r="L42" s="12"/>
      <x:c r="M42" s="12"/>
      <x:c r="N42" s="12"/>
    </x:row>
    <x:row r="43" ht="44" customHeight="1">
      <x:c r="A43" s="202"/>
      <x:c r="B43" s="202"/>
      <x:c r="C43" s="202"/>
      <x:c r="D43" s="218"/>
      <x:c r="E43" s="202"/>
      <x:c r="F43" s="202"/>
      <x:c r="G43" s="12" t="str">
        <x:f>IF(OR(A43="",E43="Complete",E43="Cancelled"),"",IF(AND(ISNUMBER(D43),ISNUMBER('01 Setup'!$D$14)),MAX(0,'01 Setup'!$D$14-D43),""))</x:f>
      </x:c>
      <x:c r="H43" s="12" t="str">
        <x:f>IF(A43="","",IF(OR(B43="",C43="",E43="",NOT(ISNUMBER(D43))),"Check required fields",IF(AND(E43="Complete",F43=""),"Check closure evidence",IF(OR(E43="Open",E43="In progress",E43="Complete",E43="Cancelled"),"Recorded","Check status"))))</x:f>
      </x:c>
      <x:c r="I43" s="12"/>
      <x:c r="J43" s="12"/>
      <x:c r="K43" s="12"/>
      <x:c r="L43" s="12"/>
      <x:c r="M43" s="12"/>
      <x:c r="N43" s="12"/>
    </x:row>
    <x:row r="44" ht="44" customHeight="1">
      <x:c r="A44" s="202"/>
      <x:c r="B44" s="202"/>
      <x:c r="C44" s="202"/>
      <x:c r="D44" s="218"/>
      <x:c r="E44" s="202"/>
      <x:c r="F44" s="202"/>
      <x:c r="G44" s="12" t="str">
        <x:f>IF(OR(A44="",E44="Complete",E44="Cancelled"),"",IF(AND(ISNUMBER(D44),ISNUMBER('01 Setup'!$D$14)),MAX(0,'01 Setup'!$D$14-D44),""))</x:f>
      </x:c>
      <x:c r="H44" s="12" t="str">
        <x:f>IF(A44="","",IF(OR(B44="",C44="",E44="",NOT(ISNUMBER(D44))),"Check required fields",IF(AND(E44="Complete",F44=""),"Check closure evidence",IF(OR(E44="Open",E44="In progress",E44="Complete",E44="Cancelled"),"Recorded","Check status"))))</x:f>
      </x:c>
      <x:c r="I44" s="12"/>
      <x:c r="J44" s="12"/>
      <x:c r="K44" s="12"/>
      <x:c r="L44" s="12"/>
      <x:c r="M44" s="12"/>
      <x:c r="N44" s="12"/>
    </x:row>
    <x:row r="45" ht="44" customHeight="1">
      <x:c r="A45" s="202"/>
      <x:c r="B45" s="202"/>
      <x:c r="C45" s="202"/>
      <x:c r="D45" s="218"/>
      <x:c r="E45" s="202"/>
      <x:c r="F45" s="202"/>
      <x:c r="G45" s="12" t="str">
        <x:f>IF(OR(A45="",E45="Complete",E45="Cancelled"),"",IF(AND(ISNUMBER(D45),ISNUMBER('01 Setup'!$D$14)),MAX(0,'01 Setup'!$D$14-D45),""))</x:f>
      </x:c>
      <x:c r="H45" s="12" t="str">
        <x:f>IF(A45="","",IF(OR(B45="",C45="",E45="",NOT(ISNUMBER(D45))),"Check required fields",IF(AND(E45="Complete",F45=""),"Check closure evidence",IF(OR(E45="Open",E45="In progress",E45="Complete",E45="Cancelled"),"Recorded","Check status"))))</x:f>
      </x:c>
      <x:c r="I45" s="12"/>
      <x:c r="J45" s="12"/>
      <x:c r="K45" s="12"/>
      <x:c r="L45" s="12"/>
      <x:c r="M45" s="12"/>
      <x:c r="N45" s="12"/>
    </x:row>
    <x:row r="46" ht="44" customHeight="1">
      <x:c r="A46" s="202"/>
      <x:c r="B46" s="202"/>
      <x:c r="C46" s="202"/>
      <x:c r="D46" s="218"/>
      <x:c r="E46" s="202"/>
      <x:c r="F46" s="202"/>
      <x:c r="G46" s="12" t="str">
        <x:f>IF(OR(A46="",E46="Complete",E46="Cancelled"),"",IF(AND(ISNUMBER(D46),ISNUMBER('01 Setup'!$D$14)),MAX(0,'01 Setup'!$D$14-D46),""))</x:f>
      </x:c>
      <x:c r="H46" s="12" t="str">
        <x:f>IF(A46="","",IF(OR(B46="",C46="",E46="",NOT(ISNUMBER(D46))),"Check required fields",IF(AND(E46="Complete",F46=""),"Check closure evidence",IF(OR(E46="Open",E46="In progress",E46="Complete",E46="Cancelled"),"Recorded","Check status"))))</x:f>
      </x:c>
      <x:c r="I46" s="12"/>
      <x:c r="J46" s="12"/>
      <x:c r="K46" s="12"/>
      <x:c r="L46" s="12"/>
      <x:c r="M46" s="12"/>
      <x:c r="N46" s="12"/>
    </x:row>
    <x:row r="47" ht="44" customHeight="1">
      <x:c r="A47" s="202"/>
      <x:c r="B47" s="202"/>
      <x:c r="C47" s="202"/>
      <x:c r="D47" s="218"/>
      <x:c r="E47" s="202"/>
      <x:c r="F47" s="202"/>
      <x:c r="G47" s="12" t="str">
        <x:f>IF(OR(A47="",E47="Complete",E47="Cancelled"),"",IF(AND(ISNUMBER(D47),ISNUMBER('01 Setup'!$D$14)),MAX(0,'01 Setup'!$D$14-D47),""))</x:f>
      </x:c>
      <x:c r="H47" s="12" t="str">
        <x:f>IF(A47="","",IF(OR(B47="",C47="",E47="",NOT(ISNUMBER(D47))),"Check required fields",IF(AND(E47="Complete",F47=""),"Check closure evidence",IF(OR(E47="Open",E47="In progress",E47="Complete",E47="Cancelled"),"Recorded","Check status"))))</x:f>
      </x:c>
      <x:c r="I47" s="12"/>
      <x:c r="J47" s="12"/>
      <x:c r="K47" s="12"/>
      <x:c r="L47" s="12"/>
      <x:c r="M47" s="12"/>
      <x:c r="N47" s="12"/>
    </x:row>
    <x:row r="48" ht="44" customHeight="1">
      <x:c r="A48" s="202"/>
      <x:c r="B48" s="202"/>
      <x:c r="C48" s="202"/>
      <x:c r="D48" s="218"/>
      <x:c r="E48" s="202"/>
      <x:c r="F48" s="202"/>
      <x:c r="G48" s="12" t="str">
        <x:f>IF(OR(A48="",E48="Complete",E48="Cancelled"),"",IF(AND(ISNUMBER(D48),ISNUMBER('01 Setup'!$D$14)),MAX(0,'01 Setup'!$D$14-D48),""))</x:f>
      </x:c>
      <x:c r="H48" s="12" t="str">
        <x:f>IF(A48="","",IF(OR(B48="",C48="",E48="",NOT(ISNUMBER(D48))),"Check required fields",IF(AND(E48="Complete",F48=""),"Check closure evidence",IF(OR(E48="Open",E48="In progress",E48="Complete",E48="Cancelled"),"Recorded","Check status"))))</x:f>
      </x:c>
      <x:c r="I48" s="12"/>
      <x:c r="J48" s="12"/>
      <x:c r="K48" s="12"/>
      <x:c r="L48" s="12"/>
      <x:c r="M48" s="12"/>
      <x:c r="N48" s="12"/>
    </x:row>
    <x:row r="49" ht="44" customHeight="1">
      <x:c r="A49" s="202"/>
      <x:c r="B49" s="202"/>
      <x:c r="C49" s="202"/>
      <x:c r="D49" s="218"/>
      <x:c r="E49" s="202"/>
      <x:c r="F49" s="202"/>
      <x:c r="G49" s="12" t="str">
        <x:f>IF(OR(A49="",E49="Complete",E49="Cancelled"),"",IF(AND(ISNUMBER(D49),ISNUMBER('01 Setup'!$D$14)),MAX(0,'01 Setup'!$D$14-D49),""))</x:f>
      </x:c>
      <x:c r="H49" s="12" t="str">
        <x:f>IF(A49="","",IF(OR(B49="",C49="",E49="",NOT(ISNUMBER(D49))),"Check required fields",IF(AND(E49="Complete",F49=""),"Check closure evidence",IF(OR(E49="Open",E49="In progress",E49="Complete",E49="Cancelled"),"Recorded","Check status"))))</x:f>
      </x:c>
      <x:c r="I49" s="12"/>
      <x:c r="J49" s="12"/>
      <x:c r="K49" s="12"/>
      <x:c r="L49" s="12"/>
      <x:c r="M49" s="12"/>
      <x:c r="N49" s="12"/>
    </x:row>
    <x:row r="50" ht="44" customHeight="1">
      <x:c r="A50" s="202"/>
      <x:c r="B50" s="202"/>
      <x:c r="C50" s="202"/>
      <x:c r="D50" s="218"/>
      <x:c r="E50" s="202"/>
      <x:c r="F50" s="202"/>
      <x:c r="G50" s="12" t="str">
        <x:f>IF(OR(A50="",E50="Complete",E50="Cancelled"),"",IF(AND(ISNUMBER(D50),ISNUMBER('01 Setup'!$D$14)),MAX(0,'01 Setup'!$D$14-D50),""))</x:f>
      </x:c>
      <x:c r="H50" s="12" t="str">
        <x:f>IF(A50="","",IF(OR(B50="",C50="",E50="",NOT(ISNUMBER(D50))),"Check required fields",IF(AND(E50="Complete",F50=""),"Check closure evidence",IF(OR(E50="Open",E50="In progress",E50="Complete",E50="Cancelled"),"Recorded","Check status"))))</x:f>
      </x:c>
      <x:c r="I50" s="12"/>
      <x:c r="J50" s="12"/>
      <x:c r="K50" s="12"/>
      <x:c r="L50" s="12"/>
      <x:c r="M50" s="12"/>
      <x:c r="N50" s="12"/>
    </x:row>
    <x:row r="51" ht="44" customHeight="1">
      <x:c r="A51" s="202"/>
      <x:c r="B51" s="202"/>
      <x:c r="C51" s="202"/>
      <x:c r="D51" s="218"/>
      <x:c r="E51" s="202"/>
      <x:c r="F51" s="202"/>
      <x:c r="G51" s="12" t="str">
        <x:f>IF(OR(A51="",E51="Complete",E51="Cancelled"),"",IF(AND(ISNUMBER(D51),ISNUMBER('01 Setup'!$D$14)),MAX(0,'01 Setup'!$D$14-D51),""))</x:f>
      </x:c>
      <x:c r="H51" s="12" t="str">
        <x:f>IF(A51="","",IF(OR(B51="",C51="",E51="",NOT(ISNUMBER(D51))),"Check required fields",IF(AND(E51="Complete",F51=""),"Check closure evidence",IF(OR(E51="Open",E51="In progress",E51="Complete",E51="Cancelled"),"Recorded","Check status"))))</x:f>
      </x:c>
      <x:c r="I51" s="12"/>
      <x:c r="J51" s="12"/>
      <x:c r="K51" s="12"/>
      <x:c r="L51" s="12"/>
      <x:c r="M51" s="12"/>
      <x:c r="N51" s="12"/>
    </x:row>
    <x:row r="52" ht="44" customHeight="1">
      <x:c r="A52" s="202"/>
      <x:c r="B52" s="202"/>
      <x:c r="C52" s="202"/>
      <x:c r="D52" s="218"/>
      <x:c r="E52" s="202"/>
      <x:c r="F52" s="202"/>
      <x:c r="G52" s="12" t="str">
        <x:f>IF(OR(A52="",E52="Complete",E52="Cancelled"),"",IF(AND(ISNUMBER(D52),ISNUMBER('01 Setup'!$D$14)),MAX(0,'01 Setup'!$D$14-D52),""))</x:f>
      </x:c>
      <x:c r="H52" s="12" t="str">
        <x:f>IF(A52="","",IF(OR(B52="",C52="",E52="",NOT(ISNUMBER(D52))),"Check required fields",IF(AND(E52="Complete",F52=""),"Check closure evidence",IF(OR(E52="Open",E52="In progress",E52="Complete",E52="Cancelled"),"Recorded","Check status"))))</x:f>
      </x:c>
      <x:c r="I52" s="12"/>
      <x:c r="J52" s="12"/>
      <x:c r="K52" s="12"/>
      <x:c r="L52" s="12"/>
      <x:c r="M52" s="12"/>
      <x:c r="N52" s="12"/>
    </x:row>
    <x:row r="53" ht="44" customHeight="1">
      <x:c r="A53" s="202"/>
      <x:c r="B53" s="202"/>
      <x:c r="C53" s="202"/>
      <x:c r="D53" s="218"/>
      <x:c r="E53" s="202"/>
      <x:c r="F53" s="202"/>
      <x:c r="G53" s="12" t="str">
        <x:f>IF(OR(A53="",E53="Complete",E53="Cancelled"),"",IF(AND(ISNUMBER(D53),ISNUMBER('01 Setup'!$D$14)),MAX(0,'01 Setup'!$D$14-D53),""))</x:f>
      </x:c>
      <x:c r="H53" s="12" t="str">
        <x:f>IF(A53="","",IF(OR(B53="",C53="",E53="",NOT(ISNUMBER(D53))),"Check required fields",IF(AND(E53="Complete",F53=""),"Check closure evidence",IF(OR(E53="Open",E53="In progress",E53="Complete",E53="Cancelled"),"Recorded","Check status"))))</x:f>
      </x:c>
      <x:c r="I53" s="12"/>
      <x:c r="J53" s="12"/>
      <x:c r="K53" s="12"/>
      <x:c r="L53" s="12"/>
      <x:c r="M53" s="12"/>
      <x:c r="N53" s="12"/>
    </x:row>
    <x:row r="54" ht="44" customHeight="1">
      <x:c r="A54" s="202"/>
      <x:c r="B54" s="202"/>
      <x:c r="C54" s="202"/>
      <x:c r="D54" s="218"/>
      <x:c r="E54" s="202"/>
      <x:c r="F54" s="202"/>
      <x:c r="G54" s="12" t="str">
        <x:f>IF(OR(A54="",E54="Complete",E54="Cancelled"),"",IF(AND(ISNUMBER(D54),ISNUMBER('01 Setup'!$D$14)),MAX(0,'01 Setup'!$D$14-D54),""))</x:f>
      </x:c>
      <x:c r="H54" s="12" t="str">
        <x:f>IF(A54="","",IF(OR(B54="",C54="",E54="",NOT(ISNUMBER(D54))),"Check required fields",IF(AND(E54="Complete",F54=""),"Check closure evidence",IF(OR(E54="Open",E54="In progress",E54="Complete",E54="Cancelled"),"Recorded","Check status"))))</x:f>
      </x:c>
      <x:c r="I54" s="12"/>
      <x:c r="J54" s="12"/>
      <x:c r="K54" s="12"/>
      <x:c r="L54" s="12"/>
      <x:c r="M54" s="12"/>
      <x:c r="N54" s="12"/>
    </x:row>
    <x:row r="55" ht="44" customHeight="1">
      <x:c r="A55" s="202"/>
      <x:c r="B55" s="202"/>
      <x:c r="C55" s="202"/>
      <x:c r="D55" s="218"/>
      <x:c r="E55" s="202"/>
      <x:c r="F55" s="202"/>
      <x:c r="G55" s="12" t="str">
        <x:f>IF(OR(A55="",E55="Complete",E55="Cancelled"),"",IF(AND(ISNUMBER(D55),ISNUMBER('01 Setup'!$D$14)),MAX(0,'01 Setup'!$D$14-D55),""))</x:f>
      </x:c>
      <x:c r="H55" s="12" t="str">
        <x:f>IF(A55="","",IF(OR(B55="",C55="",E55="",NOT(ISNUMBER(D55))),"Check required fields",IF(AND(E55="Complete",F55=""),"Check closure evidence",IF(OR(E55="Open",E55="In progress",E55="Complete",E55="Cancelled"),"Recorded","Check status"))))</x:f>
      </x:c>
      <x:c r="I55" s="12"/>
      <x:c r="J55" s="12"/>
      <x:c r="K55" s="12"/>
      <x:c r="L55" s="12"/>
      <x:c r="M55" s="12"/>
      <x:c r="N55" s="12"/>
    </x:row>
    <x:row r="56" ht="44" customHeight="1">
      <x:c r="A56" s="202"/>
      <x:c r="B56" s="202"/>
      <x:c r="C56" s="202"/>
      <x:c r="D56" s="218"/>
      <x:c r="E56" s="202"/>
      <x:c r="F56" s="202"/>
      <x:c r="G56" s="12" t="str">
        <x:f>IF(OR(A56="",E56="Complete",E56="Cancelled"),"",IF(AND(ISNUMBER(D56),ISNUMBER('01 Setup'!$D$14)),MAX(0,'01 Setup'!$D$14-D56),""))</x:f>
      </x:c>
      <x:c r="H56" s="12" t="str">
        <x:f>IF(A56="","",IF(OR(B56="",C56="",E56="",NOT(ISNUMBER(D56))),"Check required fields",IF(AND(E56="Complete",F56=""),"Check closure evidence",IF(OR(E56="Open",E56="In progress",E56="Complete",E56="Cancelled"),"Recorded","Check status"))))</x:f>
      </x:c>
      <x:c r="I56" s="12"/>
      <x:c r="J56" s="12"/>
      <x:c r="K56" s="12"/>
      <x:c r="L56" s="12"/>
      <x:c r="M56" s="12"/>
      <x:c r="N56" s="12"/>
    </x:row>
    <x:row r="57" ht="44" customHeight="1">
      <x:c r="A57" s="202"/>
      <x:c r="B57" s="202"/>
      <x:c r="C57" s="202"/>
      <x:c r="D57" s="218"/>
      <x:c r="E57" s="202"/>
      <x:c r="F57" s="202"/>
      <x:c r="G57" s="12" t="str">
        <x:f>IF(OR(A57="",E57="Complete",E57="Cancelled"),"",IF(AND(ISNUMBER(D57),ISNUMBER('01 Setup'!$D$14)),MAX(0,'01 Setup'!$D$14-D57),""))</x:f>
      </x:c>
      <x:c r="H57" s="12" t="str">
        <x:f>IF(A57="","",IF(OR(B57="",C57="",E57="",NOT(ISNUMBER(D57))),"Check required fields",IF(AND(E57="Complete",F57=""),"Check closure evidence",IF(OR(E57="Open",E57="In progress",E57="Complete",E57="Cancelled"),"Recorded","Check status"))))</x:f>
      </x:c>
      <x:c r="I57" s="12"/>
      <x:c r="J57" s="12"/>
      <x:c r="K57" s="12"/>
      <x:c r="L57" s="12"/>
      <x:c r="M57" s="12"/>
      <x:c r="N57" s="12"/>
    </x:row>
    <x:row r="58" ht="44" customHeight="1">
      <x:c r="A58" s="202"/>
      <x:c r="B58" s="202"/>
      <x:c r="C58" s="202"/>
      <x:c r="D58" s="218"/>
      <x:c r="E58" s="202"/>
      <x:c r="F58" s="202"/>
      <x:c r="G58" s="12" t="str">
        <x:f>IF(OR(A58="",E58="Complete",E58="Cancelled"),"",IF(AND(ISNUMBER(D58),ISNUMBER('01 Setup'!$D$14)),MAX(0,'01 Setup'!$D$14-D58),""))</x:f>
      </x:c>
      <x:c r="H58" s="12" t="str">
        <x:f>IF(A58="","",IF(OR(B58="",C58="",E58="",NOT(ISNUMBER(D58))),"Check required fields",IF(AND(E58="Complete",F58=""),"Check closure evidence",IF(OR(E58="Open",E58="In progress",E58="Complete",E58="Cancelled"),"Recorded","Check status"))))</x:f>
      </x:c>
      <x:c r="I58" s="12"/>
      <x:c r="J58" s="12"/>
      <x:c r="K58" s="12"/>
      <x:c r="L58" s="12"/>
      <x:c r="M58" s="12"/>
      <x:c r="N58" s="12"/>
    </x:row>
    <x:row r="59" ht="44" customHeight="1">
      <x:c r="A59" s="202"/>
      <x:c r="B59" s="202"/>
      <x:c r="C59" s="202"/>
      <x:c r="D59" s="218"/>
      <x:c r="E59" s="202"/>
      <x:c r="F59" s="202"/>
      <x:c r="G59" s="12" t="str">
        <x:f>IF(OR(A59="",E59="Complete",E59="Cancelled"),"",IF(AND(ISNUMBER(D59),ISNUMBER('01 Setup'!$D$14)),MAX(0,'01 Setup'!$D$14-D59),""))</x:f>
      </x:c>
      <x:c r="H59" s="12" t="str">
        <x:f>IF(A59="","",IF(OR(B59="",C59="",E59="",NOT(ISNUMBER(D59))),"Check required fields",IF(AND(E59="Complete",F59=""),"Check closure evidence",IF(OR(E59="Open",E59="In progress",E59="Complete",E59="Cancelled"),"Recorded","Check status"))))</x:f>
      </x:c>
      <x:c r="I59" s="12"/>
      <x:c r="J59" s="12"/>
      <x:c r="K59" s="12"/>
      <x:c r="L59" s="12"/>
      <x:c r="M59" s="12"/>
      <x:c r="N59" s="12"/>
    </x:row>
    <x:row r="60" ht="44" customHeight="1">
      <x:c r="A60" s="202"/>
      <x:c r="B60" s="202"/>
      <x:c r="C60" s="202"/>
      <x:c r="D60" s="218"/>
      <x:c r="E60" s="202"/>
      <x:c r="F60" s="202"/>
      <x:c r="G60" s="12" t="str">
        <x:f>IF(OR(A60="",E60="Complete",E60="Cancelled"),"",IF(AND(ISNUMBER(D60),ISNUMBER('01 Setup'!$D$14)),MAX(0,'01 Setup'!$D$14-D60),""))</x:f>
      </x:c>
      <x:c r="H60" s="12" t="str">
        <x:f>IF(A60="","",IF(OR(B60="",C60="",E60="",NOT(ISNUMBER(D60))),"Check required fields",IF(AND(E60="Complete",F60=""),"Check closure evidence",IF(OR(E60="Open",E60="In progress",E60="Complete",E60="Cancelled"),"Recorded","Check status"))))</x:f>
      </x:c>
      <x:c r="I60" s="12"/>
      <x:c r="J60" s="12"/>
      <x:c r="K60" s="12"/>
      <x:c r="L60" s="12"/>
      <x:c r="M60" s="12"/>
      <x:c r="N60" s="12"/>
    </x:row>
    <x:row r="61" ht="22" customHeight="1">
      <x:c r="A61" s="12"/>
      <x:c r="B61" s="12"/>
      <x:c r="C61" s="12"/>
      <x:c r="D61" s="12"/>
      <x:c r="E61" s="12"/>
      <x:c r="F61" s="12"/>
      <x:c r="G61" s="12"/>
      <x:c r="H61" s="12"/>
      <x:c r="I61" s="12"/>
      <x:c r="J61" s="12"/>
      <x:c r="K61" s="12"/>
      <x:c r="L61" s="12"/>
      <x:c r="M61" s="12"/>
      <x:c r="N61" s="12"/>
    </x:row>
    <x:row r="62" ht="22" customHeight="1">
      <x:c r="A62" s="12"/>
      <x:c r="B62" s="12"/>
      <x:c r="C62" s="12"/>
      <x:c r="D62" s="12"/>
      <x:c r="E62" s="12"/>
      <x:c r="F62" s="12"/>
      <x:c r="G62" s="12"/>
      <x:c r="H62" s="12"/>
      <x:c r="I62" s="12"/>
      <x:c r="J62" s="12"/>
      <x:c r="K62" s="12"/>
      <x:c r="L62" s="12"/>
      <x:c r="M62" s="12"/>
      <x:c r="N62" s="12"/>
    </x:row>
    <x:row r="63" ht="22" customHeight="1">
      <x:c r="A63" s="85" t="str">
        <x:v>Overdue days use the explicit review date in Setup. Complete or cancelled records are not overdue; missing owners, dates, statuses and completion evidence are separately flagged. These flags do not replace a human review of commitments.</x:v>
      </x:c>
      <x:c r="B63" s="85"/>
      <x:c r="C63" s="85"/>
      <x:c r="D63" s="85"/>
      <x:c r="E63" s="85"/>
      <x:c r="F63" s="85"/>
      <x:c r="G63" s="85"/>
      <x:c r="H63" s="85"/>
      <x:c r="I63" s="85"/>
      <x:c r="J63" s="85"/>
      <x:c r="K63" s="85"/>
      <x:c r="L63" s="85"/>
      <x:c r="M63" s="12"/>
      <x:c r="N63" s="12"/>
    </x:row>
    <x:row r="64" ht="22" customHeight="1">
      <x:c r="A64" s="85"/>
      <x:c r="B64" s="85"/>
      <x:c r="C64" s="85"/>
      <x:c r="D64" s="85"/>
      <x:c r="E64" s="85"/>
      <x:c r="F64" s="85"/>
      <x:c r="G64" s="85"/>
      <x:c r="H64" s="85"/>
      <x:c r="I64" s="85"/>
      <x:c r="J64" s="85"/>
      <x:c r="K64" s="85"/>
      <x:c r="L64" s="85"/>
      <x:c r="M64" s="12"/>
      <x:c r="N64" s="12"/>
    </x:row>
    <x:row r="65" ht="22" customHeight="1">
      <x:c r="A65" s="85"/>
      <x:c r="B65" s="85"/>
      <x:c r="C65" s="85"/>
      <x:c r="D65" s="85"/>
      <x:c r="E65" s="85"/>
      <x:c r="F65" s="85"/>
      <x:c r="G65" s="85"/>
      <x:c r="H65" s="85"/>
      <x:c r="I65" s="85"/>
      <x:c r="J65" s="85"/>
      <x:c r="K65" s="85"/>
      <x:c r="L65" s="85"/>
      <x:c r="M65" s="12"/>
      <x:c r="N65" s="12"/>
    </x:row>
    <x:row r="66" ht="22" customHeight="1">
      <x:c r="A66" s="12"/>
      <x:c r="B66" s="12"/>
      <x:c r="C66" s="12"/>
      <x:c r="D66" s="12"/>
      <x:c r="E66" s="12"/>
      <x:c r="F66" s="12"/>
      <x:c r="G66" s="12"/>
      <x:c r="H66" s="12"/>
      <x:c r="I66" s="12"/>
      <x:c r="J66" s="12"/>
      <x:c r="K66" s="12"/>
      <x:c r="L66" s="12"/>
      <x:c r="M66" s="12"/>
      <x:c r="N66" s="12"/>
    </x:row>
    <x:row r="67" ht="22" customHeight="1">
      <x:c r="A67" s="12"/>
      <x:c r="B67" s="12"/>
      <x:c r="C67" s="12"/>
      <x:c r="D67" s="12"/>
      <x:c r="E67" s="12"/>
      <x:c r="F67" s="12"/>
      <x:c r="G67" s="12"/>
      <x:c r="H67" s="12"/>
      <x:c r="I67" s="12"/>
      <x:c r="J67" s="12"/>
      <x:c r="K67" s="12"/>
      <x:c r="L67" s="12"/>
      <x:c r="M67" s="12"/>
      <x:c r="N67" s="12"/>
    </x:row>
    <x:row r="68" ht="22" customHeight="1">
      <x:c r="A68" s="73" t="str">
        <x:v>HOW TO USE THIS TOOL</x:v>
      </x:c>
      <x:c r="B68" s="73"/>
      <x:c r="C68" s="73"/>
      <x:c r="D68" s="73"/>
      <x:c r="E68" s="73"/>
      <x:c r="F68" s="73"/>
      <x:c r="G68" s="73"/>
      <x:c r="H68" s="73"/>
      <x:c r="I68" s="73"/>
      <x:c r="J68" s="73"/>
      <x:c r="K68" s="73"/>
      <x:c r="L68" s="73"/>
      <x:c r="M68" s="12"/>
      <x:c r="N68" s="12"/>
    </x:row>
    <x:row r="69" ht="22" customHeight="1">
      <x:c r="A69" s="77" t="str">
        <x:v>01  Separate decisions, recommendations, actions, questions and parked topics. Each needs a different kind of record.</x:v>
      </x:c>
      <x:c r="B69" s="77"/>
      <x:c r="C69" s="77"/>
      <x:c r="D69" s="77"/>
      <x:c r="E69" s="77"/>
      <x:c r="F69" s="77"/>
      <x:c r="G69" s="77"/>
      <x:c r="H69" s="77"/>
      <x:c r="I69" s="77"/>
      <x:c r="J69" s="77"/>
      <x:c r="K69" s="77"/>
      <x:c r="L69" s="77"/>
      <x:c r="M69" s="12"/>
      <x:c r="N69" s="12"/>
    </x:row>
    <x:row r="70" ht="22" customHeight="1">
      <x:c r="A70" s="77"/>
      <x:c r="B70" s="77"/>
      <x:c r="C70" s="77"/>
      <x:c r="D70" s="77"/>
      <x:c r="E70" s="77"/>
      <x:c r="F70" s="77"/>
      <x:c r="G70" s="77"/>
      <x:c r="H70" s="77"/>
      <x:c r="I70" s="77"/>
      <x:c r="J70" s="77"/>
      <x:c r="K70" s="77"/>
      <x:c r="L70" s="77"/>
      <x:c r="M70" s="12"/>
      <x:c r="N70" s="12"/>
    </x:row>
    <x:row r="71" ht="22" customHeight="1">
      <x:c r="A71" s="81" t="str">
        <x:v>02  For every action, name one accountable owner, the output, due date and what completion will look like.</x:v>
      </x:c>
      <x:c r="B71" s="81"/>
      <x:c r="C71" s="81"/>
      <x:c r="D71" s="81"/>
      <x:c r="E71" s="81"/>
      <x:c r="F71" s="81"/>
      <x:c r="G71" s="81"/>
      <x:c r="H71" s="81"/>
      <x:c r="I71" s="81"/>
      <x:c r="J71" s="81"/>
      <x:c r="K71" s="81"/>
      <x:c r="L71" s="81"/>
      <x:c r="M71" s="12"/>
      <x:c r="N71" s="12"/>
    </x:row>
    <x:row r="72" ht="22" customHeight="1">
      <x:c r="A72" s="81"/>
      <x:c r="B72" s="81"/>
      <x:c r="C72" s="81"/>
      <x:c r="D72" s="81"/>
      <x:c r="E72" s="81"/>
      <x:c r="F72" s="81"/>
      <x:c r="G72" s="81"/>
      <x:c r="H72" s="81"/>
      <x:c r="I72" s="81"/>
      <x:c r="J72" s="81"/>
      <x:c r="K72" s="81"/>
      <x:c r="L72" s="81"/>
      <x:c r="M72" s="12"/>
      <x:c r="N72" s="12"/>
    </x:row>
    <x:row r="73" ht="22" customHeight="1">
      <x:c r="A73" s="77" t="str">
        <x:v>03  Ask the owner to confirm capacity and authority. An action assigned to an absent person remains provisional until accepted.</x:v>
      </x:c>
      <x:c r="B73" s="77"/>
      <x:c r="C73" s="77"/>
      <x:c r="D73" s="77"/>
      <x:c r="E73" s="77"/>
      <x:c r="F73" s="77"/>
      <x:c r="G73" s="77"/>
      <x:c r="H73" s="77"/>
      <x:c r="I73" s="77"/>
      <x:c r="J73" s="77"/>
      <x:c r="K73" s="77"/>
      <x:c r="L73" s="77"/>
      <x:c r="M73" s="12"/>
      <x:c r="N73" s="12"/>
    </x:row>
    <x:row r="74" ht="22" customHeight="1">
      <x:c r="A74" s="77"/>
      <x:c r="B74" s="77"/>
      <x:c r="C74" s="77"/>
      <x:c r="D74" s="77"/>
      <x:c r="E74" s="77"/>
      <x:c r="F74" s="77"/>
      <x:c r="G74" s="77"/>
      <x:c r="H74" s="77"/>
      <x:c r="I74" s="77"/>
      <x:c r="J74" s="77"/>
      <x:c r="K74" s="77"/>
      <x:c r="L74" s="77"/>
      <x:c r="M74" s="12"/>
      <x:c r="N74" s="12"/>
    </x:row>
    <x:row r="75" ht="22" customHeight="1">
      <x:c r="A75" s="81" t="str">
        <x:v>04  Read the commitments back to the group and record dependencies, unresolved concerns and approval requirements.</x:v>
      </x:c>
      <x:c r="B75" s="81"/>
      <x:c r="C75" s="81"/>
      <x:c r="D75" s="81"/>
      <x:c r="E75" s="81"/>
      <x:c r="F75" s="81"/>
      <x:c r="G75" s="81"/>
      <x:c r="H75" s="81"/>
      <x:c r="I75" s="81"/>
      <x:c r="J75" s="81"/>
      <x:c r="K75" s="81"/>
      <x:c r="L75" s="81"/>
      <x:c r="M75" s="12"/>
      <x:c r="N75" s="12"/>
    </x:row>
    <x:row r="76" ht="22" customHeight="1">
      <x:c r="A76" s="81"/>
      <x:c r="B76" s="81"/>
      <x:c r="C76" s="81"/>
      <x:c r="D76" s="81"/>
      <x:c r="E76" s="81"/>
      <x:c r="F76" s="81"/>
      <x:c r="G76" s="81"/>
      <x:c r="H76" s="81"/>
      <x:c r="I76" s="81"/>
      <x:c r="J76" s="81"/>
      <x:c r="K76" s="81"/>
      <x:c r="L76" s="81"/>
      <x:c r="M76" s="12"/>
      <x:c r="N76" s="12"/>
    </x:row>
    <x:row r="77" ht="22" customHeight="1">
      <x:c r="A77" s="77" t="str">
        <x:v>05  Agree the review rhythm and evidence of completion. Close actions only when the stated output exists, not simply because the due date has passed.</x:v>
      </x:c>
      <x:c r="B77" s="77"/>
      <x:c r="C77" s="77"/>
      <x:c r="D77" s="77"/>
      <x:c r="E77" s="77"/>
      <x:c r="F77" s="77"/>
      <x:c r="G77" s="77"/>
      <x:c r="H77" s="77"/>
      <x:c r="I77" s="77"/>
      <x:c r="J77" s="77"/>
      <x:c r="K77" s="77"/>
      <x:c r="L77" s="77"/>
      <x:c r="M77" s="12"/>
      <x:c r="N77" s="12"/>
    </x:row>
    <x:row r="78" ht="22" customHeight="1">
      <x:c r="A78" s="77"/>
      <x:c r="B78" s="77"/>
      <x:c r="C78" s="77"/>
      <x:c r="D78" s="77"/>
      <x:c r="E78" s="77"/>
      <x:c r="F78" s="77"/>
      <x:c r="G78" s="77"/>
      <x:c r="H78" s="77"/>
      <x:c r="I78" s="77"/>
      <x:c r="J78" s="77"/>
      <x:c r="K78" s="77"/>
      <x:c r="L78" s="77"/>
      <x:c r="M78" s="12"/>
      <x:c r="N78" s="12"/>
    </x:row>
    <x:row r="79" ht="22" customHeight="1">
      <x:c r="A79" s="85" t="str">
        <x:v>WATCH FOR: "Everyone" is not an accountable owner. A workshop commitment is only credible when authority and capacity are checked.</x:v>
      </x:c>
      <x:c r="B79" s="85"/>
      <x:c r="C79" s="85"/>
      <x:c r="D79" s="85"/>
      <x:c r="E79" s="85"/>
      <x:c r="F79" s="85"/>
      <x:c r="G79" s="85"/>
      <x:c r="H79" s="85"/>
      <x:c r="I79" s="85"/>
      <x:c r="J79" s="85"/>
      <x:c r="K79" s="85"/>
      <x:c r="L79" s="85"/>
      <x:c r="M79" s="12"/>
      <x:c r="N79" s="12"/>
    </x:row>
    <x:row r="80" ht="22" customHeight="1">
      <x:c r="A80" s="85"/>
      <x:c r="B80" s="85"/>
      <x:c r="C80" s="85"/>
      <x:c r="D80" s="85"/>
      <x:c r="E80" s="85"/>
      <x:c r="F80" s="85"/>
      <x:c r="G80" s="85"/>
      <x:c r="H80" s="85"/>
      <x:c r="I80" s="85"/>
      <x:c r="J80" s="85"/>
      <x:c r="K80" s="85"/>
      <x:c r="L80" s="85"/>
      <x:c r="M80" s="12"/>
      <x:c r="N80" s="12"/>
    </x:row>
    <x:row r="81" ht="22" customHeight="1">
      <x:c r="A81" s="85"/>
      <x:c r="B81" s="85"/>
      <x:c r="C81" s="85"/>
      <x:c r="D81" s="85"/>
      <x:c r="E81" s="85"/>
      <x:c r="F81" s="85"/>
      <x:c r="G81" s="85"/>
      <x:c r="H81" s="85"/>
      <x:c r="I81" s="85"/>
      <x:c r="J81" s="85"/>
      <x:c r="K81" s="85"/>
      <x:c r="L81" s="85"/>
      <x:c r="M81" s="12"/>
      <x:c r="N81" s="12"/>
    </x:row>
    <x:row r="82" ht="22" customHeight="1">
      <x:c r="A82" s="12"/>
      <x:c r="B82" s="12"/>
      <x:c r="C82" s="12"/>
      <x:c r="D82" s="12"/>
      <x:c r="E82" s="12"/>
      <x:c r="F82" s="12"/>
      <x:c r="G82" s="12"/>
      <x:c r="H82" s="12"/>
      <x:c r="I82" s="12"/>
      <x:c r="J82" s="12"/>
      <x:c r="K82" s="12"/>
      <x:c r="L82" s="12"/>
      <x:c r="M82" s="12"/>
      <x:c r="N82" s="12"/>
    </x:row>
    <x:row r="83" ht="22" customHeight="1">
      <x:c r="A83" s="73" t="str">
        <x:v>FICTIONAL COMPLETED EXAMPLE / PROJECT COMMON</x:v>
      </x:c>
      <x:c r="B83" s="73"/>
      <x:c r="C83" s="73"/>
      <x:c r="D83" s="73"/>
      <x:c r="E83" s="73"/>
      <x:c r="F83" s="73"/>
      <x:c r="G83" s="73"/>
      <x:c r="H83" s="73"/>
      <x:c r="I83" s="73"/>
      <x:c r="J83" s="73"/>
      <x:c r="K83" s="73"/>
      <x:c r="L83" s="73"/>
      <x:c r="M83" s="12"/>
      <x:c r="N83" s="12"/>
    </x:row>
    <x:row r="84" ht="22" customHeight="1">
      <x:c r="A84" s="39" t="str">
        <x:v>Commitment type</x:v>
      </x:c>
      <x:c r="B84" s="39"/>
      <x:c r="C84" s="39"/>
      <x:c r="D84" s="77" t="str">
        <x:v>Action: validate night-shift requirements. Decision: use a reversible trial. Recommendation: review the escalation policy separately.</x:v>
      </x:c>
      <x:c r="E84" s="77"/>
      <x:c r="F84" s="77"/>
      <x:c r="G84" s="77"/>
      <x:c r="H84" s="77"/>
      <x:c r="I84" s="77"/>
      <x:c r="J84" s="77"/>
      <x:c r="K84" s="77"/>
      <x:c r="L84" s="77"/>
      <x:c r="M84" s="12"/>
      <x:c r="N84" s="12"/>
    </x:row>
    <x:row r="85" ht="22" customHeight="1">
      <x:c r="A85" s="39"/>
      <x:c r="B85" s="39"/>
      <x:c r="C85" s="39"/>
      <x:c r="D85" s="77"/>
      <x:c r="E85" s="77"/>
      <x:c r="F85" s="77"/>
      <x:c r="G85" s="77"/>
      <x:c r="H85" s="77"/>
      <x:c r="I85" s="77"/>
      <x:c r="J85" s="77"/>
      <x:c r="K85" s="77"/>
      <x:c r="L85" s="77"/>
      <x:c r="M85" s="12"/>
      <x:c r="N85" s="12"/>
    </x:row>
    <x:row r="86" ht="22" customHeight="1">
      <x:c r="A86" s="39"/>
      <x:c r="B86" s="39"/>
      <x:c r="C86" s="39"/>
      <x:c r="D86" s="77"/>
      <x:c r="E86" s="77"/>
      <x:c r="F86" s="77"/>
      <x:c r="G86" s="77"/>
      <x:c r="H86" s="77"/>
      <x:c r="I86" s="77"/>
      <x:c r="J86" s="77"/>
      <x:c r="K86" s="77"/>
      <x:c r="L86" s="77"/>
      <x:c r="M86" s="12"/>
      <x:c r="N86" s="12"/>
    </x:row>
    <x:row r="87" ht="22" customHeight="1">
      <x:c r="A87" s="39" t="str">
        <x:v>Output</x:v>
      </x:c>
      <x:c r="B87" s="39"/>
      <x:c r="C87" s="39"/>
      <x:c r="D87" s="77" t="str">
        <x:v>A checked list of routine and urgent handover requirements, including out-of-hours receiving responsibility.</x:v>
      </x:c>
      <x:c r="E87" s="77"/>
      <x:c r="F87" s="77"/>
      <x:c r="G87" s="77"/>
      <x:c r="H87" s="77"/>
      <x:c r="I87" s="77"/>
      <x:c r="J87" s="77"/>
      <x:c r="K87" s="77"/>
      <x:c r="L87" s="77"/>
      <x:c r="M87" s="12"/>
      <x:c r="N87" s="12"/>
    </x:row>
    <x:row r="88" ht="22" customHeight="1">
      <x:c r="A88" s="39"/>
      <x:c r="B88" s="39"/>
      <x:c r="C88" s="39"/>
      <x:c r="D88" s="77"/>
      <x:c r="E88" s="77"/>
      <x:c r="F88" s="77"/>
      <x:c r="G88" s="77"/>
      <x:c r="H88" s="77"/>
      <x:c r="I88" s="77"/>
      <x:c r="J88" s="77"/>
      <x:c r="K88" s="77"/>
      <x:c r="L88" s="77"/>
      <x:c r="M88" s="12"/>
      <x:c r="N88" s="12"/>
    </x:row>
    <x:row r="89" ht="22" customHeight="1">
      <x:c r="A89" s="39"/>
      <x:c r="B89" s="39"/>
      <x:c r="C89" s="39"/>
      <x:c r="D89" s="77"/>
      <x:c r="E89" s="77"/>
      <x:c r="F89" s="77"/>
      <x:c r="G89" s="77"/>
      <x:c r="H89" s="77"/>
      <x:c r="I89" s="77"/>
      <x:c r="J89" s="77"/>
      <x:c r="K89" s="77"/>
      <x:c r="L89" s="77"/>
      <x:c r="M89" s="12"/>
      <x:c r="N89" s="12"/>
    </x:row>
    <x:row r="90" ht="22" customHeight="1">
      <x:c r="A90" s="39" t="str">
        <x:v>Owner</x:v>
      </x:c>
      <x:c r="B90" s="39"/>
      <x:c r="C90" s="39"/>
      <x:c r="D90" s="77" t="str">
        <x:v>Site operations lead accepts ownership; two supervisors contribute evidence.</x:v>
      </x:c>
      <x:c r="E90" s="77"/>
      <x:c r="F90" s="77"/>
      <x:c r="G90" s="77"/>
      <x:c r="H90" s="77"/>
      <x:c r="I90" s="77"/>
      <x:c r="J90" s="77"/>
      <x:c r="K90" s="77"/>
      <x:c r="L90" s="77"/>
      <x:c r="M90" s="12"/>
      <x:c r="N90" s="12"/>
    </x:row>
    <x:row r="91" ht="22" customHeight="1">
      <x:c r="A91" s="39"/>
      <x:c r="B91" s="39"/>
      <x:c r="C91" s="39"/>
      <x:c r="D91" s="77"/>
      <x:c r="E91" s="77"/>
      <x:c r="F91" s="77"/>
      <x:c r="G91" s="77"/>
      <x:c r="H91" s="77"/>
      <x:c r="I91" s="77"/>
      <x:c r="J91" s="77"/>
      <x:c r="K91" s="77"/>
      <x:c r="L91" s="77"/>
      <x:c r="M91" s="12"/>
      <x:c r="N91" s="12"/>
    </x:row>
    <x:row r="92" ht="22" customHeight="1">
      <x:c r="A92" s="39"/>
      <x:c r="B92" s="39"/>
      <x:c r="C92" s="39"/>
      <x:c r="D92" s="77"/>
      <x:c r="E92" s="77"/>
      <x:c r="F92" s="77"/>
      <x:c r="G92" s="77"/>
      <x:c r="H92" s="77"/>
      <x:c r="I92" s="77"/>
      <x:c r="J92" s="77"/>
      <x:c r="K92" s="77"/>
      <x:c r="L92" s="77"/>
      <x:c r="M92" s="12"/>
      <x:c r="N92" s="12"/>
    </x:row>
    <x:row r="93" ht="22" customHeight="1">
      <x:c r="A93" s="39" t="str">
        <x:v>Date and dependency</x:v>
      </x:c>
      <x:c r="B93" s="39"/>
      <x:c r="C93" s="39"/>
      <x:c r="D93" s="77" t="str">
        <x:v>Complete within five working days, after receiving the draft trial agreement and access confirmation.</x:v>
      </x:c>
      <x:c r="E93" s="77"/>
      <x:c r="F93" s="77"/>
      <x:c r="G93" s="77"/>
      <x:c r="H93" s="77"/>
      <x:c r="I93" s="77"/>
      <x:c r="J93" s="77"/>
      <x:c r="K93" s="77"/>
      <x:c r="L93" s="77"/>
      <x:c r="M93" s="12"/>
      <x:c r="N93" s="12"/>
    </x:row>
    <x:row r="94" ht="22" customHeight="1">
      <x:c r="A94" s="39"/>
      <x:c r="B94" s="39"/>
      <x:c r="C94" s="39"/>
      <x:c r="D94" s="77"/>
      <x:c r="E94" s="77"/>
      <x:c r="F94" s="77"/>
      <x:c r="G94" s="77"/>
      <x:c r="H94" s="77"/>
      <x:c r="I94" s="77"/>
      <x:c r="J94" s="77"/>
      <x:c r="K94" s="77"/>
      <x:c r="L94" s="77"/>
      <x:c r="M94" s="12"/>
      <x:c r="N94" s="12"/>
    </x:row>
    <x:row r="95" ht="22" customHeight="1">
      <x:c r="A95" s="39"/>
      <x:c r="B95" s="39"/>
      <x:c r="C95" s="39"/>
      <x:c r="D95" s="77"/>
      <x:c r="E95" s="77"/>
      <x:c r="F95" s="77"/>
      <x:c r="G95" s="77"/>
      <x:c r="H95" s="77"/>
      <x:c r="I95" s="77"/>
      <x:c r="J95" s="77"/>
      <x:c r="K95" s="77"/>
      <x:c r="L95" s="77"/>
      <x:c r="M95" s="12"/>
      <x:c r="N95" s="12"/>
    </x:row>
    <x:row r="96" ht="22" customHeight="1">
      <x:c r="A96" s="39" t="str">
        <x:v>Completion evidence</x:v>
      </x:c>
      <x:c r="B96" s="39"/>
      <x:c r="C96" s="39"/>
      <x:c r="D96" s="77" t="str">
        <x:v>Written confirmation from the shift representatives and a revised trial document with version and approval date.</x:v>
      </x:c>
      <x:c r="E96" s="77"/>
      <x:c r="F96" s="77"/>
      <x:c r="G96" s="77"/>
      <x:c r="H96" s="77"/>
      <x:c r="I96" s="77"/>
      <x:c r="J96" s="77"/>
      <x:c r="K96" s="77"/>
      <x:c r="L96" s="77"/>
      <x:c r="M96" s="12"/>
      <x:c r="N96" s="12"/>
    </x:row>
    <x:row r="97" ht="22" customHeight="1">
      <x:c r="A97" s="39"/>
      <x:c r="B97" s="39"/>
      <x:c r="C97" s="39"/>
      <x:c r="D97" s="77"/>
      <x:c r="E97" s="77"/>
      <x:c r="F97" s="77"/>
      <x:c r="G97" s="77"/>
      <x:c r="H97" s="77"/>
      <x:c r="I97" s="77"/>
      <x:c r="J97" s="77"/>
      <x:c r="K97" s="77"/>
      <x:c r="L97" s="77"/>
      <x:c r="M97" s="12"/>
      <x:c r="N97" s="12"/>
    </x:row>
    <x:row r="98" ht="22" customHeight="1">
      <x:c r="A98" s="39"/>
      <x:c r="B98" s="39"/>
      <x:c r="C98" s="39"/>
      <x:c r="D98" s="77"/>
      <x:c r="E98" s="77"/>
      <x:c r="F98" s="77"/>
      <x:c r="G98" s="77"/>
      <x:c r="H98" s="77"/>
      <x:c r="I98" s="77"/>
      <x:c r="J98" s="77"/>
      <x:c r="K98" s="77"/>
      <x:c r="L98" s="77"/>
      <x:c r="M98" s="12"/>
      <x:c r="N98" s="12"/>
    </x:row>
    <x:row r="99" ht="22" customHeight="1">
      <x:c r="A99" s="39" t="str">
        <x:v>Review and status</x:v>
      </x:c>
      <x:c r="B99" s="39"/>
      <x:c r="C99" s="39"/>
      <x:c r="D99" s="77" t="str">
        <x:v>Review at the two-week trial meeting. Status remains open until evidence is checked; missed dates trigger a revised plan, not silent closure.</x:v>
      </x:c>
      <x:c r="E99" s="77"/>
      <x:c r="F99" s="77"/>
      <x:c r="G99" s="77"/>
      <x:c r="H99" s="77"/>
      <x:c r="I99" s="77"/>
      <x:c r="J99" s="77"/>
      <x:c r="K99" s="77"/>
      <x:c r="L99" s="77"/>
      <x:c r="M99" s="12"/>
      <x:c r="N99" s="12"/>
    </x:row>
    <x:row r="100" ht="22" customHeight="1">
      <x:c r="A100" s="39"/>
      <x:c r="B100" s="39"/>
      <x:c r="C100" s="39"/>
      <x:c r="D100" s="77"/>
      <x:c r="E100" s="77"/>
      <x:c r="F100" s="77"/>
      <x:c r="G100" s="77"/>
      <x:c r="H100" s="77"/>
      <x:c r="I100" s="77"/>
      <x:c r="J100" s="77"/>
      <x:c r="K100" s="77"/>
      <x:c r="L100" s="77"/>
      <x:c r="M100" s="12"/>
      <x:c r="N100" s="12"/>
    </x:row>
    <x:row r="101" ht="22" customHeight="1">
      <x:c r="A101" s="39"/>
      <x:c r="B101" s="39"/>
      <x:c r="C101" s="39"/>
      <x:c r="D101" s="77"/>
      <x:c r="E101" s="77"/>
      <x:c r="F101" s="77"/>
      <x:c r="G101" s="77"/>
      <x:c r="H101" s="77"/>
      <x:c r="I101" s="77"/>
      <x:c r="J101" s="77"/>
      <x:c r="K101" s="77"/>
      <x:c r="L101" s="77"/>
      <x:c r="M101" s="12"/>
      <x:c r="N101" s="12"/>
    </x:row>
    <x:row r="102" ht="22" customHeight="1">
      <x:c r="A102" s="43" t="str">
        <x:v>Source basis: U01 | Original workplace application unless explicitly identified as a source transcription. See 04 Source Notes.</x:v>
      </x:c>
      <x:c r="B102" s="43"/>
      <x:c r="C102" s="43"/>
      <x:c r="D102" s="43"/>
      <x:c r="E102" s="43"/>
      <x:c r="F102" s="43"/>
      <x:c r="G102" s="43"/>
      <x:c r="H102" s="43"/>
      <x:c r="I102" s="43"/>
      <x:c r="J102" s="43"/>
      <x:c r="K102" s="43"/>
      <x:c r="L102" s="43"/>
      <x:c r="M102" s="12"/>
      <x:c r="N102" s="12"/>
    </x:row>
    <x:row r="103" ht="22" customHeight="1">
      <x:c r="A103" s="43"/>
      <x:c r="B103" s="43"/>
      <x:c r="C103" s="43"/>
      <x:c r="D103" s="43"/>
      <x:c r="E103" s="43"/>
      <x:c r="F103" s="43"/>
      <x:c r="G103" s="43"/>
      <x:c r="H103" s="43"/>
      <x:c r="I103" s="43"/>
      <x:c r="J103" s="43"/>
      <x:c r="K103" s="43"/>
      <x:c r="L103" s="43"/>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63:L65"/>
    <x:mergeCell ref="A68:L68"/>
    <x:mergeCell ref="A69:L70"/>
    <x:mergeCell ref="A71:L72"/>
    <x:mergeCell ref="A73:L74"/>
    <x:mergeCell ref="A75:L76"/>
    <x:mergeCell ref="A77:L78"/>
    <x:mergeCell ref="A79:L81"/>
    <x:mergeCell ref="A83:L83"/>
    <x:mergeCell ref="A84:C86"/>
    <x:mergeCell ref="D84:L86"/>
    <x:mergeCell ref="A87:C89"/>
    <x:mergeCell ref="D87:L89"/>
    <x:mergeCell ref="A90:C92"/>
    <x:mergeCell ref="D90:L92"/>
    <x:mergeCell ref="A93:C95"/>
    <x:mergeCell ref="D93:L95"/>
    <x:mergeCell ref="A96:C98"/>
    <x:mergeCell ref="D96:L98"/>
    <x:mergeCell ref="A99:C101"/>
    <x:mergeCell ref="D99:L101"/>
    <x:mergeCell ref="A102:L103"/>
  </x:mergeCells>
  <x:conditionalFormatting sqref="G11:G60">
    <x:cfRule type="cellIs" dxfId="0" priority="1" operator="greaterThan">
      <x:formula>0</x:formula>
    </x:cfRule>
  </x:conditionalFormatting>
  <x:dataValidations count="1">
    <x:dataValidation type="list" sqref="E11:E60">
      <x:formula1>"Open,In progress,Complete,Cancelled"</x:formula1>
    </x:dataValidation>
  </x:dataValidations>
  <x:pageMargins left="0.7" right="0.7" top="0.75" bottom="0.75" header="0.3" footer="0.3"/>
</x:worksheet>
</file>

<file path=xl/worksheets/sheet8.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9" hidden="0" customWidth="1"/>
    <x:col min="2" max="2" width="23" hidden="0" customWidth="1"/>
    <x:col min="3" max="3" width="11" hidden="0" customWidth="1"/>
    <x:col min="4" max="4" width="11" hidden="0" customWidth="1"/>
    <x:col min="5" max="5" width="11" hidden="0" customWidth="1"/>
    <x:col min="6" max="6" width="11" hidden="0" customWidth="1"/>
    <x:col min="7" max="7" width="11" hidden="0" customWidth="1"/>
    <x:col min="8" max="8" width="13" hidden="0" customWidth="1"/>
    <x:col min="9" max="9" width="11" hidden="0" customWidth="1"/>
    <x:col min="10" max="10" width="11" hidden="0" customWidth="1"/>
    <x:col min="11" max="11" width="11" hidden="0" customWidth="1"/>
    <x:col min="12" max="12" width="11" hidden="0" customWidth="1"/>
    <x:col min="13" max="13" width="17" hidden="0" customWidth="1"/>
    <x:col min="14" max="14" width="17" hidden="0" customWidth="1"/>
  </x:cols>
  <x:sheetData>
    <x:row r="1" ht="22" customHeight="1">
      <x:c r="A1" s="16" t="str">
        <x:v>D02 | Source behavioural-frequency review</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Complete the 96 behavioural-frequency items from the supplied Art of Facilitation guide with source identity and interpretation limits intact.</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D02 | Developing practice | 20-35 minutes</x:v>
      </x:c>
      <x:c r="B8" s="34"/>
      <x:c r="C8" s="34"/>
      <x:c r="D8" s="34"/>
      <x:c r="E8" s="34"/>
      <x:c r="F8" s="34"/>
      <x:c r="G8" s="34" t="str">
        <x:f>IFERROR(IF(HYPERLINK("HR_Delivery_Facilitation_Framework_and_Toolkit.pdf#page=256","PDF guide 256 / form 257 / example 258")="PDF guide 256 / form 257 / example 258",HYPERLINK("HR_Delivery_Facilitation_Framework_and_Toolkit.pdf#page=256","PDF guide 256 / form 257 / example 258"),"PDF guide 256 / form 257 / example 258"),"PDF guide 256 / form 257 / example 258")</x:f>
        <x:v>PDF guide 256 / form 257 / example 258</x:v>
      </x:c>
      <x:c r="H8" s="34"/>
      <x:c r="I8" s="34"/>
      <x:c r="J8" s="34"/>
      <x:c r="K8" s="34"/>
      <x:c r="L8" s="34"/>
      <x:c r="M8" s="12"/>
      <x:c r="N8" s="12"/>
    </x:row>
    <x:row r="9" ht="22" customHeight="1">
      <x:c r="A9" s="34" t="str">
        <x:v>1 Rarely/never | 2 Sometimes | 3 Often | 4 Mostly/always | N/O No opportunity / insufficient observation</x:v>
      </x:c>
      <x:c r="B9" s="34"/>
      <x:c r="C9" s="34"/>
      <x:c r="D9" s="34"/>
      <x:c r="E9" s="34"/>
      <x:c r="F9" s="34"/>
      <x:c r="G9" s="34"/>
      <x:c r="H9" s="34"/>
      <x:c r="I9" s="34"/>
      <x:c r="J9" s="34"/>
      <x:c r="K9" s="34"/>
      <x:c r="L9" s="34"/>
      <x:c r="M9" s="12"/>
      <x:c r="N9" s="12"/>
    </x:row>
    <x:row r="10" ht="35" customHeight="1">
      <x:c r="A10" s="198" t="str">
        <x:v>ID</x:v>
      </x:c>
      <x:c r="B10" s="198" t="str">
        <x:v>Source area</x:v>
      </x:c>
      <x:c r="C10" s="198" t="str">
        <x:v>Statement</x:v>
      </x:c>
      <x:c r="D10" s="198"/>
      <x:c r="E10" s="198"/>
      <x:c r="F10" s="198"/>
      <x:c r="G10" s="198"/>
      <x:c r="H10" s="198" t="str">
        <x:v>Response</x:v>
      </x:c>
      <x:c r="I10" s="198" t="str">
        <x:v>Evidence / reflection</x:v>
      </x:c>
      <x:c r="J10" s="198"/>
      <x:c r="K10" s="198"/>
      <x:c r="L10" s="198"/>
      <x:c r="M10" s="198" t="str">
        <x:v>Entry check</x:v>
      </x:c>
      <x:c r="N10" s="198" t="str">
        <x:v>Valid code (calc)</x:v>
      </x:c>
    </x:row>
    <x:row r="11" ht="52" customHeight="1">
      <x:c r="A11" s="12" t="str">
        <x:v>CS01</x:v>
      </x:c>
      <x:c r="B11" s="12" t="str">
        <x:v>Core facilitation skills</x:v>
      </x:c>
      <x:c r="C11" s="12" t="str">
        <x:v>I am able to put myself in the shoes of participants and see the world through their eyes</x:v>
      </x:c>
      <x:c r="D11" s="12"/>
      <x:c r="E11" s="12"/>
      <x:c r="F11" s="12"/>
      <x:c r="G11" s="12"/>
      <x:c r="H11" s="221"/>
      <x:c r="I11" s="202"/>
      <x:c r="J11" s="202"/>
      <x:c r="K11" s="202"/>
      <x:c r="L11" s="202"/>
      <x:c r="M11" s="12" t="str">
        <x:f>IF(AND(NOT(ISNUMBER(H11)),H11=""),"Missing",IF(H11="N/O","N/O",IF(ISNUMBER(N11),"Valid","Check entry")))</x:f>
        <x:v>Missing</x:v>
      </x:c>
      <x:c r="N11" s="12" t="str">
        <x:f>IF(ISNUMBER(H11),IF(AND(H11&gt;=1,H11&lt;=4,MOD(H11,1)=0),H11,""),"")</x:f>
      </x:c>
    </x:row>
    <x:row r="12" ht="52" customHeight="1">
      <x:c r="A12" s="12" t="str">
        <x:v>CS02</x:v>
      </x:c>
      <x:c r="B12" s="12" t="str">
        <x:v>Core facilitation skills</x:v>
      </x:c>
      <x:c r="C12" s="12" t="str">
        <x:v>I spend time building relationships with the group as a whole</x:v>
      </x:c>
      <x:c r="D12" s="12"/>
      <x:c r="E12" s="12"/>
      <x:c r="F12" s="12"/>
      <x:c r="G12" s="12"/>
      <x:c r="H12" s="221"/>
      <x:c r="I12" s="202"/>
      <x:c r="J12" s="202"/>
      <x:c r="K12" s="202"/>
      <x:c r="L12" s="202"/>
      <x:c r="M12" s="12" t="str">
        <x:f>IF(AND(NOT(ISNUMBER(H12)),H12=""),"Missing",IF(H12="N/O","N/O",IF(ISNUMBER(N12),"Valid","Check entry")))</x:f>
        <x:v>Missing</x:v>
      </x:c>
      <x:c r="N12" s="12" t="str">
        <x:f>IF(ISNUMBER(H12),IF(AND(H12&gt;=1,H12&lt;=4,MOD(H12,1)=0),H12,""),"")</x:f>
      </x:c>
    </x:row>
    <x:row r="13" ht="52" customHeight="1">
      <x:c r="A13" s="12" t="str">
        <x:v>CS03</x:v>
      </x:c>
      <x:c r="B13" s="12" t="str">
        <x:v>Core facilitation skills</x:v>
      </x:c>
      <x:c r="C13" s="12" t="str">
        <x:v>I develop rapport quickly</x:v>
      </x:c>
      <x:c r="D13" s="12"/>
      <x:c r="E13" s="12"/>
      <x:c r="F13" s="12"/>
      <x:c r="G13" s="12"/>
      <x:c r="H13" s="221"/>
      <x:c r="I13" s="202"/>
      <x:c r="J13" s="202"/>
      <x:c r="K13" s="202"/>
      <x:c r="L13" s="202"/>
      <x:c r="M13" s="12" t="str">
        <x:f>IF(AND(NOT(ISNUMBER(H13)),H13=""),"Missing",IF(H13="N/O","N/O",IF(ISNUMBER(N13),"Valid","Check entry")))</x:f>
        <x:v>Missing</x:v>
      </x:c>
      <x:c r="N13" s="12" t="str">
        <x:f>IF(ISNUMBER(H13),IF(AND(H13&gt;=1,H13&lt;=4,MOD(H13,1)=0),H13,""),"")</x:f>
      </x:c>
    </x:row>
    <x:row r="14" ht="52" customHeight="1">
      <x:c r="A14" s="12" t="str">
        <x:v>CS04</x:v>
      </x:c>
      <x:c r="B14" s="12" t="str">
        <x:v>Core facilitation skills</x:v>
      </x:c>
      <x:c r="C14" s="12" t="str">
        <x:v>I show active interest in people and what they say</x:v>
      </x:c>
      <x:c r="D14" s="12"/>
      <x:c r="E14" s="12"/>
      <x:c r="F14" s="12"/>
      <x:c r="G14" s="12"/>
      <x:c r="H14" s="221"/>
      <x:c r="I14" s="202"/>
      <x:c r="J14" s="202"/>
      <x:c r="K14" s="202"/>
      <x:c r="L14" s="202"/>
      <x:c r="M14" s="12" t="str">
        <x:f>IF(AND(NOT(ISNUMBER(H14)),H14=""),"Missing",IF(H14="N/O","N/O",IF(ISNUMBER(N14),"Valid","Check entry")))</x:f>
        <x:v>Missing</x:v>
      </x:c>
      <x:c r="N14" s="12" t="str">
        <x:f>IF(ISNUMBER(H14),IF(AND(H14&gt;=1,H14&lt;=4,MOD(H14,1)=0),H14,""),"")</x:f>
      </x:c>
    </x:row>
    <x:row r="15" ht="52" customHeight="1">
      <x:c r="A15" s="12" t="str">
        <x:v>CS05</x:v>
      </x:c>
      <x:c r="B15" s="12" t="str">
        <x:v>Core facilitation skills</x:v>
      </x:c>
      <x:c r="C15" s="12" t="str">
        <x:v>I give clear assertive feedback</x:v>
      </x:c>
      <x:c r="D15" s="12"/>
      <x:c r="E15" s="12"/>
      <x:c r="F15" s="12"/>
      <x:c r="G15" s="12"/>
      <x:c r="H15" s="221"/>
      <x:c r="I15" s="202"/>
      <x:c r="J15" s="202"/>
      <x:c r="K15" s="202"/>
      <x:c r="L15" s="202"/>
      <x:c r="M15" s="12" t="str">
        <x:f>IF(AND(NOT(ISNUMBER(H15)),H15=""),"Missing",IF(H15="N/O","N/O",IF(ISNUMBER(N15),"Valid","Check entry")))</x:f>
        <x:v>Missing</x:v>
      </x:c>
      <x:c r="N15" s="12" t="str">
        <x:f>IF(ISNUMBER(H15),IF(AND(H15&gt;=1,H15&lt;=4,MOD(H15,1)=0),H15,""),"")</x:f>
      </x:c>
    </x:row>
    <x:row r="16" ht="52" customHeight="1">
      <x:c r="A16" s="12" t="str">
        <x:v>CS06</x:v>
      </x:c>
      <x:c r="B16" s="12" t="str">
        <x:v>Core facilitation skills</x:v>
      </x:c>
      <x:c r="C16" s="12" t="str">
        <x:v>I receive feedback assertively</x:v>
      </x:c>
      <x:c r="D16" s="12"/>
      <x:c r="E16" s="12"/>
      <x:c r="F16" s="12"/>
      <x:c r="G16" s="12"/>
      <x:c r="H16" s="221"/>
      <x:c r="I16" s="202"/>
      <x:c r="J16" s="202"/>
      <x:c r="K16" s="202"/>
      <x:c r="L16" s="202"/>
      <x:c r="M16" s="12" t="str">
        <x:f>IF(AND(NOT(ISNUMBER(H16)),H16=""),"Missing",IF(H16="N/O","N/O",IF(ISNUMBER(N16),"Valid","Check entry")))</x:f>
        <x:v>Missing</x:v>
      </x:c>
      <x:c r="N16" s="12" t="str">
        <x:f>IF(ISNUMBER(H16),IF(AND(H16&gt;=1,H16&lt;=4,MOD(H16,1)=0),H16,""),"")</x:f>
      </x:c>
    </x:row>
    <x:row r="17" ht="52" customHeight="1">
      <x:c r="A17" s="12" t="str">
        <x:v>CS07</x:v>
      </x:c>
      <x:c r="B17" s="12" t="str">
        <x:v>Core facilitation skills</x:v>
      </x:c>
      <x:c r="C17" s="12" t="str">
        <x:v>I listen without interrupting</x:v>
      </x:c>
      <x:c r="D17" s="12"/>
      <x:c r="E17" s="12"/>
      <x:c r="F17" s="12"/>
      <x:c r="G17" s="12"/>
      <x:c r="H17" s="221"/>
      <x:c r="I17" s="202"/>
      <x:c r="J17" s="202"/>
      <x:c r="K17" s="202"/>
      <x:c r="L17" s="202"/>
      <x:c r="M17" s="12" t="str">
        <x:f>IF(AND(NOT(ISNUMBER(H17)),H17=""),"Missing",IF(H17="N/O","N/O",IF(ISNUMBER(N17),"Valid","Check entry")))</x:f>
        <x:v>Missing</x:v>
      </x:c>
      <x:c r="N17" s="12" t="str">
        <x:f>IF(ISNUMBER(H17),IF(AND(H17&gt;=1,H17&lt;=4,MOD(H17,1)=0),H17,""),"")</x:f>
      </x:c>
    </x:row>
    <x:row r="18" ht="52" customHeight="1">
      <x:c r="A18" s="12" t="str">
        <x:v>CS08</x:v>
      </x:c>
      <x:c r="B18" s="12" t="str">
        <x:v>Core facilitation skills</x:v>
      </x:c>
      <x:c r="C18" s="12" t="str">
        <x:v>I summarise accurately what people say without putting my own spin on it</x:v>
      </x:c>
      <x:c r="D18" s="12"/>
      <x:c r="E18" s="12"/>
      <x:c r="F18" s="12"/>
      <x:c r="G18" s="12"/>
      <x:c r="H18" s="221"/>
      <x:c r="I18" s="202"/>
      <x:c r="J18" s="202"/>
      <x:c r="K18" s="202"/>
      <x:c r="L18" s="202"/>
      <x:c r="M18" s="12" t="str">
        <x:f>IF(AND(NOT(ISNUMBER(H18)),H18=""),"Missing",IF(H18="N/O","N/O",IF(ISNUMBER(N18),"Valid","Check entry")))</x:f>
        <x:v>Missing</x:v>
      </x:c>
      <x:c r="N18" s="12" t="str">
        <x:f>IF(ISNUMBER(H18),IF(AND(H18&gt;=1,H18&lt;=4,MOD(H18,1)=0),H18,""),"")</x:f>
      </x:c>
    </x:row>
    <x:row r="19" ht="52" customHeight="1">
      <x:c r="A19" s="12" t="str">
        <x:v>CS09</x:v>
      </x:c>
      <x:c r="B19" s="12" t="str">
        <x:v>Core facilitation skills</x:v>
      </x:c>
      <x:c r="C19" s="12" t="str">
        <x:v>I often reflect back to the group what I think has been said</x:v>
      </x:c>
      <x:c r="D19" s="12"/>
      <x:c r="E19" s="12"/>
      <x:c r="F19" s="12"/>
      <x:c r="G19" s="12"/>
      <x:c r="H19" s="221"/>
      <x:c r="I19" s="202"/>
      <x:c r="J19" s="202"/>
      <x:c r="K19" s="202"/>
      <x:c r="L19" s="202"/>
      <x:c r="M19" s="12" t="str">
        <x:f>IF(AND(NOT(ISNUMBER(H19)),H19=""),"Missing",IF(H19="N/O","N/O",IF(ISNUMBER(N19),"Valid","Check entry")))</x:f>
        <x:v>Missing</x:v>
      </x:c>
      <x:c r="N19" s="12" t="str">
        <x:f>IF(ISNUMBER(H19),IF(AND(H19&gt;=1,H19&lt;=4,MOD(H19,1)=0),H19,""),"")</x:f>
      </x:c>
    </x:row>
    <x:row r="20" ht="52" customHeight="1">
      <x:c r="A20" s="12" t="str">
        <x:v>CS10</x:v>
      </x:c>
      <x:c r="B20" s="12" t="str">
        <x:v>Core facilitation skills</x:v>
      </x:c>
      <x:c r="C20" s="12" t="str">
        <x:v>I notice subtle differences in people's body language</x:v>
      </x:c>
      <x:c r="D20" s="12"/>
      <x:c r="E20" s="12"/>
      <x:c r="F20" s="12"/>
      <x:c r="G20" s="12"/>
      <x:c r="H20" s="221"/>
      <x:c r="I20" s="202"/>
      <x:c r="J20" s="202"/>
      <x:c r="K20" s="202"/>
      <x:c r="L20" s="202"/>
      <x:c r="M20" s="12" t="str">
        <x:f>IF(AND(NOT(ISNUMBER(H20)),H20=""),"Missing",IF(H20="N/O","N/O",IF(ISNUMBER(N20),"Valid","Check entry")))</x:f>
        <x:v>Missing</x:v>
      </x:c>
      <x:c r="N20" s="12" t="str">
        <x:f>IF(ISNUMBER(H20),IF(AND(H20&gt;=1,H20&lt;=4,MOD(H20,1)=0),H20,""),"")</x:f>
      </x:c>
    </x:row>
    <x:row r="21" ht="52" customHeight="1">
      <x:c r="A21" s="12" t="str">
        <x:v>CS11</x:v>
      </x:c>
      <x:c r="B21" s="12" t="str">
        <x:v>Core facilitation skills</x:v>
      </x:c>
      <x:c r="C21" s="12" t="str">
        <x:v>I pay attention to how what I say is received</x:v>
      </x:c>
      <x:c r="D21" s="12"/>
      <x:c r="E21" s="12"/>
      <x:c r="F21" s="12"/>
      <x:c r="G21" s="12"/>
      <x:c r="H21" s="221"/>
      <x:c r="I21" s="202"/>
      <x:c r="J21" s="202"/>
      <x:c r="K21" s="202"/>
      <x:c r="L21" s="202"/>
      <x:c r="M21" s="12" t="str">
        <x:f>IF(AND(NOT(ISNUMBER(H21)),H21=""),"Missing",IF(H21="N/O","N/O",IF(ISNUMBER(N21),"Valid","Check entry")))</x:f>
        <x:v>Missing</x:v>
      </x:c>
      <x:c r="N21" s="12" t="str">
        <x:f>IF(ISNUMBER(H21),IF(AND(H21&gt;=1,H21&lt;=4,MOD(H21,1)=0),H21,""),"")</x:f>
      </x:c>
    </x:row>
    <x:row r="22" ht="52" customHeight="1">
      <x:c r="A22" s="12" t="str">
        <x:v>CS12</x:v>
      </x:c>
      <x:c r="B22" s="12" t="str">
        <x:v>Core facilitation skills</x:v>
      </x:c>
      <x:c r="C22" s="12" t="str">
        <x:v>I ask people about what something means rather than interpret it for them</x:v>
      </x:c>
      <x:c r="D22" s="12"/>
      <x:c r="E22" s="12"/>
      <x:c r="F22" s="12"/>
      <x:c r="G22" s="12"/>
      <x:c r="H22" s="221"/>
      <x:c r="I22" s="202"/>
      <x:c r="J22" s="202"/>
      <x:c r="K22" s="202"/>
      <x:c r="L22" s="202"/>
      <x:c r="M22" s="12" t="str">
        <x:f>IF(AND(NOT(ISNUMBER(H22)),H22=""),"Missing",IF(H22="N/O","N/O",IF(ISNUMBER(N22),"Valid","Check entry")))</x:f>
        <x:v>Missing</x:v>
      </x:c>
      <x:c r="N22" s="12" t="str">
        <x:f>IF(ISNUMBER(H22),IF(AND(H22&gt;=1,H22&lt;=4,MOD(H22,1)=0),H22,""),"")</x:f>
      </x:c>
    </x:row>
    <x:row r="23" ht="52" customHeight="1">
      <x:c r="A23" s="12" t="str">
        <x:v>CS13</x:v>
      </x:c>
      <x:c r="B23" s="12" t="str">
        <x:v>Core facilitation skills</x:v>
      </x:c>
      <x:c r="C23" s="12" t="str">
        <x:v>I bring to the group's attention important things I observe</x:v>
      </x:c>
      <x:c r="D23" s="12"/>
      <x:c r="E23" s="12"/>
      <x:c r="F23" s="12"/>
      <x:c r="G23" s="12"/>
      <x:c r="H23" s="221"/>
      <x:c r="I23" s="202"/>
      <x:c r="J23" s="202"/>
      <x:c r="K23" s="202"/>
      <x:c r="L23" s="202"/>
      <x:c r="M23" s="12" t="str">
        <x:f>IF(AND(NOT(ISNUMBER(H23)),H23=""),"Missing",IF(H23="N/O","N/O",IF(ISNUMBER(N23),"Valid","Check entry")))</x:f>
        <x:v>Missing</x:v>
      </x:c>
      <x:c r="N23" s="12" t="str">
        <x:f>IF(ISNUMBER(H23),IF(AND(H23&gt;=1,H23&lt;=4,MOD(H23,1)=0),H23,""),"")</x:f>
      </x:c>
    </x:row>
    <x:row r="24" ht="52" customHeight="1">
      <x:c r="A24" s="12" t="str">
        <x:v>CS14</x:v>
      </x:c>
      <x:c r="B24" s="12" t="str">
        <x:v>Core facilitation skills</x:v>
      </x:c>
      <x:c r="C24" s="12" t="str">
        <x:v>I ask more open than closed questions</x:v>
      </x:c>
      <x:c r="D24" s="12"/>
      <x:c r="E24" s="12"/>
      <x:c r="F24" s="12"/>
      <x:c r="G24" s="12"/>
      <x:c r="H24" s="221"/>
      <x:c r="I24" s="202"/>
      <x:c r="J24" s="202"/>
      <x:c r="K24" s="202"/>
      <x:c r="L24" s="202"/>
      <x:c r="M24" s="12" t="str">
        <x:f>IF(AND(NOT(ISNUMBER(H24)),H24=""),"Missing",IF(H24="N/O","N/O",IF(ISNUMBER(N24),"Valid","Check entry")))</x:f>
        <x:v>Missing</x:v>
      </x:c>
      <x:c r="N24" s="12" t="str">
        <x:f>IF(ISNUMBER(H24),IF(AND(H24&gt;=1,H24&lt;=4,MOD(H24,1)=0),H24,""),"")</x:f>
      </x:c>
    </x:row>
    <x:row r="25" ht="52" customHeight="1">
      <x:c r="A25" s="12" t="str">
        <x:v>CS15</x:v>
      </x:c>
      <x:c r="B25" s="12" t="str">
        <x:v>Core facilitation skills</x:v>
      </x:c>
      <x:c r="C25" s="12" t="str">
        <x:v>I ask questions which challenge people's way of thinking</x:v>
      </x:c>
      <x:c r="D25" s="12"/>
      <x:c r="E25" s="12"/>
      <x:c r="F25" s="12"/>
      <x:c r="G25" s="12"/>
      <x:c r="H25" s="221"/>
      <x:c r="I25" s="202"/>
      <x:c r="J25" s="202"/>
      <x:c r="K25" s="202"/>
      <x:c r="L25" s="202"/>
      <x:c r="M25" s="12" t="str">
        <x:f>IF(AND(NOT(ISNUMBER(H25)),H25=""),"Missing",IF(H25="N/O","N/O",IF(ISNUMBER(N25),"Valid","Check entry")))</x:f>
        <x:v>Missing</x:v>
      </x:c>
      <x:c r="N25" s="12" t="str">
        <x:f>IF(ISNUMBER(H25),IF(AND(H25&gt;=1,H25&lt;=4,MOD(H25,1)=0),H25,""),"")</x:f>
      </x:c>
    </x:row>
    <x:row r="26" ht="52" customHeight="1">
      <x:c r="A26" s="12" t="str">
        <x:v>CS16</x:v>
      </x:c>
      <x:c r="B26" s="12" t="str">
        <x:v>Core facilitation skills</x:v>
      </x:c>
      <x:c r="C26" s="12" t="str">
        <x:v>I ask questions to help people make sense of what is happening</x:v>
      </x:c>
      <x:c r="D26" s="12"/>
      <x:c r="E26" s="12"/>
      <x:c r="F26" s="12"/>
      <x:c r="G26" s="12"/>
      <x:c r="H26" s="221"/>
      <x:c r="I26" s="202"/>
      <x:c r="J26" s="202"/>
      <x:c r="K26" s="202"/>
      <x:c r="L26" s="202"/>
      <x:c r="M26" s="12" t="str">
        <x:f>IF(AND(NOT(ISNUMBER(H26)),H26=""),"Missing",IF(H26="N/O","N/O",IF(ISNUMBER(N26),"Valid","Check entry")))</x:f>
        <x:v>Missing</x:v>
      </x:c>
      <x:c r="N26" s="12" t="str">
        <x:f>IF(ISNUMBER(H26),IF(AND(H26&gt;=1,H26&lt;=4,MOD(H26,1)=0),H26,""),"")</x:f>
      </x:c>
    </x:row>
    <x:row r="27" ht="52" customHeight="1">
      <x:c r="A27" s="12" t="str">
        <x:v>CS17</x:v>
      </x:c>
      <x:c r="B27" s="12" t="str">
        <x:v>Core facilitation skills</x:v>
      </x:c>
      <x:c r="C27" s="12" t="str">
        <x:v>I speak clearly and concisely</x:v>
      </x:c>
      <x:c r="D27" s="12"/>
      <x:c r="E27" s="12"/>
      <x:c r="F27" s="12"/>
      <x:c r="G27" s="12"/>
      <x:c r="H27" s="221"/>
      <x:c r="I27" s="202"/>
      <x:c r="J27" s="202"/>
      <x:c r="K27" s="202"/>
      <x:c r="L27" s="202"/>
      <x:c r="M27" s="12" t="str">
        <x:f>IF(AND(NOT(ISNUMBER(H27)),H27=""),"Missing",IF(H27="N/O","N/O",IF(ISNUMBER(N27),"Valid","Check entry")))</x:f>
        <x:v>Missing</x:v>
      </x:c>
      <x:c r="N27" s="12" t="str">
        <x:f>IF(ISNUMBER(H27),IF(AND(H27&gt;=1,H27&lt;=4,MOD(H27,1)=0),H27,""),"")</x:f>
      </x:c>
    </x:row>
    <x:row r="28" ht="52" customHeight="1">
      <x:c r="A28" s="12" t="str">
        <x:v>EP01</x:v>
      </x:c>
      <x:c r="B28" s="12" t="str">
        <x:v>Facilitating the end-to-end process</x:v>
      </x:c>
      <x:c r="C28" s="12" t="str">
        <x:v>I spend time building a relationship with the client group before the event</x:v>
      </x:c>
      <x:c r="D28" s="12"/>
      <x:c r="E28" s="12"/>
      <x:c r="F28" s="12"/>
      <x:c r="G28" s="12"/>
      <x:c r="H28" s="221"/>
      <x:c r="I28" s="202"/>
      <x:c r="J28" s="202"/>
      <x:c r="K28" s="202"/>
      <x:c r="L28" s="202"/>
      <x:c r="M28" s="12" t="str">
        <x:f>IF(AND(NOT(ISNUMBER(H28)),H28=""),"Missing",IF(H28="N/O","N/O",IF(ISNUMBER(N28),"Valid","Check entry")))</x:f>
        <x:v>Missing</x:v>
      </x:c>
      <x:c r="N28" s="12" t="str">
        <x:f>IF(ISNUMBER(H28),IF(AND(H28&gt;=1,H28&lt;=4,MOD(H28,1)=0),H28,""),"")</x:f>
      </x:c>
    </x:row>
    <x:row r="29" ht="52" customHeight="1">
      <x:c r="A29" s="12" t="str">
        <x:v>EP02</x:v>
      </x:c>
      <x:c r="B29" s="12" t="str">
        <x:v>Facilitating the end-to-end process</x:v>
      </x:c>
      <x:c r="C29" s="12" t="str">
        <x:v>I scope out with the client what they are trying to achieve</x:v>
      </x:c>
      <x:c r="D29" s="12"/>
      <x:c r="E29" s="12"/>
      <x:c r="F29" s="12"/>
      <x:c r="G29" s="12"/>
      <x:c r="H29" s="221"/>
      <x:c r="I29" s="202"/>
      <x:c r="J29" s="202"/>
      <x:c r="K29" s="202"/>
      <x:c r="L29" s="202"/>
      <x:c r="M29" s="12" t="str">
        <x:f>IF(AND(NOT(ISNUMBER(H29)),H29=""),"Missing",IF(H29="N/O","N/O",IF(ISNUMBER(N29),"Valid","Check entry")))</x:f>
        <x:v>Missing</x:v>
      </x:c>
      <x:c r="N29" s="12" t="str">
        <x:f>IF(ISNUMBER(H29),IF(AND(H29&gt;=1,H29&lt;=4,MOD(H29,1)=0),H29,""),"")</x:f>
      </x:c>
    </x:row>
    <x:row r="30" ht="52" customHeight="1">
      <x:c r="A30" s="12" t="str">
        <x:v>EP03</x:v>
      </x:c>
      <x:c r="B30" s="12" t="str">
        <x:v>Facilitating the end-to-end process</x:v>
      </x:c>
      <x:c r="C30" s="12" t="str">
        <x:v>I prepare thoroughly for each event I facilitate</x:v>
      </x:c>
      <x:c r="D30" s="12"/>
      <x:c r="E30" s="12"/>
      <x:c r="F30" s="12"/>
      <x:c r="G30" s="12"/>
      <x:c r="H30" s="221"/>
      <x:c r="I30" s="202"/>
      <x:c r="J30" s="202"/>
      <x:c r="K30" s="202"/>
      <x:c r="L30" s="202"/>
      <x:c r="M30" s="12" t="str">
        <x:f>IF(AND(NOT(ISNUMBER(H30)),H30=""),"Missing",IF(H30="N/O","N/O",IF(ISNUMBER(N30),"Valid","Check entry")))</x:f>
        <x:v>Missing</x:v>
      </x:c>
      <x:c r="N30" s="12" t="str">
        <x:f>IF(ISNUMBER(H30),IF(AND(H30&gt;=1,H30&lt;=4,MOD(H30,1)=0),H30,""),"")</x:f>
      </x:c>
    </x:row>
    <x:row r="31" ht="52" customHeight="1">
      <x:c r="A31" s="12" t="str">
        <x:v>EP04</x:v>
      </x:c>
      <x:c r="B31" s="12" t="str">
        <x:v>Facilitating the end-to-end process</x:v>
      </x:c>
      <x:c r="C31" s="12" t="str">
        <x:v>I take time to understand the context, politics and issues faced by the client system</x:v>
      </x:c>
      <x:c r="D31" s="12"/>
      <x:c r="E31" s="12"/>
      <x:c r="F31" s="12"/>
      <x:c r="G31" s="12"/>
      <x:c r="H31" s="221"/>
      <x:c r="I31" s="202"/>
      <x:c r="J31" s="202"/>
      <x:c r="K31" s="202"/>
      <x:c r="L31" s="202"/>
      <x:c r="M31" s="12" t="str">
        <x:f>IF(AND(NOT(ISNUMBER(H31)),H31=""),"Missing",IF(H31="N/O","N/O",IF(ISNUMBER(N31),"Valid","Check entry")))</x:f>
        <x:v>Missing</x:v>
      </x:c>
      <x:c r="N31" s="12" t="str">
        <x:f>IF(ISNUMBER(H31),IF(AND(H31&gt;=1,H31&lt;=4,MOD(H31,1)=0),H31,""),"")</x:f>
      </x:c>
    </x:row>
    <x:row r="32" ht="52" customHeight="1">
      <x:c r="A32" s="12" t="str">
        <x:v>EP05</x:v>
      </x:c>
      <x:c r="B32" s="12" t="str">
        <x:v>Facilitating the end-to-end process</x:v>
      </x:c>
      <x:c r="C32" s="12" t="str">
        <x:v>I work with the client to define clear outcomes</x:v>
      </x:c>
      <x:c r="D32" s="12"/>
      <x:c r="E32" s="12"/>
      <x:c r="F32" s="12"/>
      <x:c r="G32" s="12"/>
      <x:c r="H32" s="221"/>
      <x:c r="I32" s="202"/>
      <x:c r="J32" s="202"/>
      <x:c r="K32" s="202"/>
      <x:c r="L32" s="202"/>
      <x:c r="M32" s="12" t="str">
        <x:f>IF(AND(NOT(ISNUMBER(H32)),H32=""),"Missing",IF(H32="N/O","N/O",IF(ISNUMBER(N32),"Valid","Check entry")))</x:f>
        <x:v>Missing</x:v>
      </x:c>
      <x:c r="N32" s="12" t="str">
        <x:f>IF(ISNUMBER(H32),IF(AND(H32&gt;=1,H32&lt;=4,MOD(H32,1)=0),H32,""),"")</x:f>
      </x:c>
    </x:row>
    <x:row r="33" ht="52" customHeight="1">
      <x:c r="A33" s="12" t="str">
        <x:v>EP06</x:v>
      </x:c>
      <x:c r="B33" s="12" t="str">
        <x:v>Facilitating the end-to-end process</x:v>
      </x:c>
      <x:c r="C33" s="12" t="str">
        <x:v>I challenge the client where they have unrealistic expectations</x:v>
      </x:c>
      <x:c r="D33" s="12"/>
      <x:c r="E33" s="12"/>
      <x:c r="F33" s="12"/>
      <x:c r="G33" s="12"/>
      <x:c r="H33" s="221"/>
      <x:c r="I33" s="202"/>
      <x:c r="J33" s="202"/>
      <x:c r="K33" s="202"/>
      <x:c r="L33" s="202"/>
      <x:c r="M33" s="12" t="str">
        <x:f>IF(AND(NOT(ISNUMBER(H33)),H33=""),"Missing",IF(H33="N/O","N/O",IF(ISNUMBER(N33),"Valid","Check entry")))</x:f>
        <x:v>Missing</x:v>
      </x:c>
      <x:c r="N33" s="12" t="str">
        <x:f>IF(ISNUMBER(H33),IF(AND(H33&gt;=1,H33&lt;=4,MOD(H33,1)=0),H33,""),"")</x:f>
      </x:c>
    </x:row>
    <x:row r="34" ht="52" customHeight="1">
      <x:c r="A34" s="12" t="str">
        <x:v>EP07</x:v>
      </x:c>
      <x:c r="B34" s="12" t="str">
        <x:v>Facilitating the end-to-end process</x:v>
      </x:c>
      <x:c r="C34" s="12" t="str">
        <x:v>I help the client understand their real needs where these are different to the ones presented</x:v>
      </x:c>
      <x:c r="D34" s="12"/>
      <x:c r="E34" s="12"/>
      <x:c r="F34" s="12"/>
      <x:c r="G34" s="12"/>
      <x:c r="H34" s="221"/>
      <x:c r="I34" s="202"/>
      <x:c r="J34" s="202"/>
      <x:c r="K34" s="202"/>
      <x:c r="L34" s="202"/>
      <x:c r="M34" s="12" t="str">
        <x:f>IF(AND(NOT(ISNUMBER(H34)),H34=""),"Missing",IF(H34="N/O","N/O",IF(ISNUMBER(N34),"Valid","Check entry")))</x:f>
        <x:v>Missing</x:v>
      </x:c>
      <x:c r="N34" s="12" t="str">
        <x:f>IF(ISNUMBER(H34),IF(AND(H34&gt;=1,H34&lt;=4,MOD(H34,1)=0),H34,""),"")</x:f>
      </x:c>
    </x:row>
    <x:row r="35" ht="52" customHeight="1">
      <x:c r="A35" s="12" t="str">
        <x:v>EP08</x:v>
      </x:c>
      <x:c r="B35" s="12" t="str">
        <x:v>Facilitating the end-to-end process</x:v>
      </x:c>
      <x:c r="C35" s="12" t="str">
        <x:v>I collaborate on design rather than prescribe it</x:v>
      </x:c>
      <x:c r="D35" s="12"/>
      <x:c r="E35" s="12"/>
      <x:c r="F35" s="12"/>
      <x:c r="G35" s="12"/>
      <x:c r="H35" s="221"/>
      <x:c r="I35" s="202"/>
      <x:c r="J35" s="202"/>
      <x:c r="K35" s="202"/>
      <x:c r="L35" s="202"/>
      <x:c r="M35" s="12" t="str">
        <x:f>IF(AND(NOT(ISNUMBER(H35)),H35=""),"Missing",IF(H35="N/O","N/O",IF(ISNUMBER(N35),"Valid","Check entry")))</x:f>
        <x:v>Missing</x:v>
      </x:c>
      <x:c r="N35" s="12" t="str">
        <x:f>IF(ISNUMBER(H35),IF(AND(H35&gt;=1,H35&lt;=4,MOD(H35,1)=0),H35,""),"")</x:f>
      </x:c>
    </x:row>
    <x:row r="36" ht="52" customHeight="1">
      <x:c r="A36" s="12" t="str">
        <x:v>EP09</x:v>
      </x:c>
      <x:c r="B36" s="12" t="str">
        <x:v>Facilitating the end-to-end process</x:v>
      </x:c>
      <x:c r="C36" s="12" t="str">
        <x:v>I contract clearly with the client and the group about how we will work together</x:v>
      </x:c>
      <x:c r="D36" s="12"/>
      <x:c r="E36" s="12"/>
      <x:c r="F36" s="12"/>
      <x:c r="G36" s="12"/>
      <x:c r="H36" s="221"/>
      <x:c r="I36" s="202"/>
      <x:c r="J36" s="202"/>
      <x:c r="K36" s="202"/>
      <x:c r="L36" s="202"/>
      <x:c r="M36" s="12" t="str">
        <x:f>IF(AND(NOT(ISNUMBER(H36)),H36=""),"Missing",IF(H36="N/O","N/O",IF(ISNUMBER(N36),"Valid","Check entry")))</x:f>
        <x:v>Missing</x:v>
      </x:c>
      <x:c r="N36" s="12" t="str">
        <x:f>IF(ISNUMBER(H36),IF(AND(H36&gt;=1,H36&lt;=4,MOD(H36,1)=0),H36,""),"")</x:f>
      </x:c>
    </x:row>
    <x:row r="37" ht="52" customHeight="1">
      <x:c r="A37" s="12" t="str">
        <x:v>EP10</x:v>
      </x:c>
      <x:c r="B37" s="12" t="str">
        <x:v>Facilitating the end-to-end process</x:v>
      </x:c>
      <x:c r="C37" s="12" t="str">
        <x:v>I make sure the physical environment is safe and fit for purpose</x:v>
      </x:c>
      <x:c r="D37" s="12"/>
      <x:c r="E37" s="12"/>
      <x:c r="F37" s="12"/>
      <x:c r="G37" s="12"/>
      <x:c r="H37" s="221"/>
      <x:c r="I37" s="202"/>
      <x:c r="J37" s="202"/>
      <x:c r="K37" s="202"/>
      <x:c r="L37" s="202"/>
      <x:c r="M37" s="12" t="str">
        <x:f>IF(AND(NOT(ISNUMBER(H37)),H37=""),"Missing",IF(H37="N/O","N/O",IF(ISNUMBER(N37),"Valid","Check entry")))</x:f>
        <x:v>Missing</x:v>
      </x:c>
      <x:c r="N37" s="12" t="str">
        <x:f>IF(ISNUMBER(H37),IF(AND(H37&gt;=1,H37&lt;=4,MOD(H37,1)=0),H37,""),"")</x:f>
      </x:c>
    </x:row>
    <x:row r="38" ht="52" customHeight="1">
      <x:c r="A38" s="12" t="str">
        <x:v>EP11</x:v>
      </x:c>
      <x:c r="B38" s="12" t="str">
        <x:v>Facilitating the end-to-end process</x:v>
      </x:c>
      <x:c r="C38" s="12" t="str">
        <x:v>I take time to build an environment of trust and participation</x:v>
      </x:c>
      <x:c r="D38" s="12"/>
      <x:c r="E38" s="12"/>
      <x:c r="F38" s="12"/>
      <x:c r="G38" s="12"/>
      <x:c r="H38" s="221"/>
      <x:c r="I38" s="202"/>
      <x:c r="J38" s="202"/>
      <x:c r="K38" s="202"/>
      <x:c r="L38" s="202"/>
      <x:c r="M38" s="12" t="str">
        <x:f>IF(AND(NOT(ISNUMBER(H38)),H38=""),"Missing",IF(H38="N/O","N/O",IF(ISNUMBER(N38),"Valid","Check entry")))</x:f>
        <x:v>Missing</x:v>
      </x:c>
      <x:c r="N38" s="12" t="str">
        <x:f>IF(ISNUMBER(H38),IF(AND(H38&gt;=1,H38&lt;=4,MOD(H38,1)=0),H38,""),"")</x:f>
      </x:c>
    </x:row>
    <x:row r="39" ht="52" customHeight="1">
      <x:c r="A39" s="12" t="str">
        <x:v>EP12</x:v>
      </x:c>
      <x:c r="B39" s="12" t="str">
        <x:v>Facilitating the end-to-end process</x:v>
      </x:c>
      <x:c r="C39" s="12" t="str">
        <x:v>I apply a range of methods for generating data</x:v>
      </x:c>
      <x:c r="D39" s="12"/>
      <x:c r="E39" s="12"/>
      <x:c r="F39" s="12"/>
      <x:c r="G39" s="12"/>
      <x:c r="H39" s="221"/>
      <x:c r="I39" s="202"/>
      <x:c r="J39" s="202"/>
      <x:c r="K39" s="202"/>
      <x:c r="L39" s="202"/>
      <x:c r="M39" s="12" t="str">
        <x:f>IF(AND(NOT(ISNUMBER(H39)),H39=""),"Missing",IF(H39="N/O","N/O",IF(ISNUMBER(N39),"Valid","Check entry")))</x:f>
        <x:v>Missing</x:v>
      </x:c>
      <x:c r="N39" s="12" t="str">
        <x:f>IF(ISNUMBER(H39),IF(AND(H39&gt;=1,H39&lt;=4,MOD(H39,1)=0),H39,""),"")</x:f>
      </x:c>
    </x:row>
    <x:row r="40" ht="52" customHeight="1">
      <x:c r="A40" s="12" t="str">
        <x:v>EP13</x:v>
      </x:c>
      <x:c r="B40" s="12" t="str">
        <x:v>Facilitating the end-to-end process</x:v>
      </x:c>
      <x:c r="C40" s="12" t="str">
        <x:v>I apply a range of methods for analysing data</x:v>
      </x:c>
      <x:c r="D40" s="12"/>
      <x:c r="E40" s="12"/>
      <x:c r="F40" s="12"/>
      <x:c r="G40" s="12"/>
      <x:c r="H40" s="221"/>
      <x:c r="I40" s="202"/>
      <x:c r="J40" s="202"/>
      <x:c r="K40" s="202"/>
      <x:c r="L40" s="202"/>
      <x:c r="M40" s="12" t="str">
        <x:f>IF(AND(NOT(ISNUMBER(H40)),H40=""),"Missing",IF(H40="N/O","N/O",IF(ISNUMBER(N40),"Valid","Check entry")))</x:f>
        <x:v>Missing</x:v>
      </x:c>
      <x:c r="N40" s="12" t="str">
        <x:f>IF(ISNUMBER(H40),IF(AND(H40&gt;=1,H40&lt;=4,MOD(H40,1)=0),H40,""),"")</x:f>
      </x:c>
    </x:row>
    <x:row r="41" ht="52" customHeight="1">
      <x:c r="A41" s="12" t="str">
        <x:v>EP14</x:v>
      </x:c>
      <x:c r="B41" s="12" t="str">
        <x:v>Facilitating the end-to-end process</x:v>
      </x:c>
      <x:c r="C41" s="12" t="str">
        <x:v>I apply a range of methods for decision-making</x:v>
      </x:c>
      <x:c r="D41" s="12"/>
      <x:c r="E41" s="12"/>
      <x:c r="F41" s="12"/>
      <x:c r="G41" s="12"/>
      <x:c r="H41" s="221"/>
      <x:c r="I41" s="202"/>
      <x:c r="J41" s="202"/>
      <x:c r="K41" s="202"/>
      <x:c r="L41" s="202"/>
      <x:c r="M41" s="12" t="str">
        <x:f>IF(AND(NOT(ISNUMBER(H41)),H41=""),"Missing",IF(H41="N/O","N/O",IF(ISNUMBER(N41),"Valid","Check entry")))</x:f>
        <x:v>Missing</x:v>
      </x:c>
      <x:c r="N41" s="12" t="str">
        <x:f>IF(ISNUMBER(H41),IF(AND(H41&gt;=1,H41&lt;=4,MOD(H41,1)=0),H41,""),"")</x:f>
      </x:c>
    </x:row>
    <x:row r="42" ht="52" customHeight="1">
      <x:c r="A42" s="12" t="str">
        <x:v>EP15</x:v>
      </x:c>
      <x:c r="B42" s="12" t="str">
        <x:v>Facilitating the end-to-end process</x:v>
      </x:c>
      <x:c r="C42" s="12" t="str">
        <x:v>I represent what people say in a visual and interesting way</x:v>
      </x:c>
      <x:c r="D42" s="12"/>
      <x:c r="E42" s="12"/>
      <x:c r="F42" s="12"/>
      <x:c r="G42" s="12"/>
      <x:c r="H42" s="221"/>
      <x:c r="I42" s="202"/>
      <x:c r="J42" s="202"/>
      <x:c r="K42" s="202"/>
      <x:c r="L42" s="202"/>
      <x:c r="M42" s="12" t="str">
        <x:f>IF(AND(NOT(ISNUMBER(H42)),H42=""),"Missing",IF(H42="N/O","N/O",IF(ISNUMBER(N42),"Valid","Check entry")))</x:f>
        <x:v>Missing</x:v>
      </x:c>
      <x:c r="N42" s="12" t="str">
        <x:f>IF(ISNUMBER(H42),IF(AND(H42&gt;=1,H42&lt;=4,MOD(H42,1)=0),H42,""),"")</x:f>
      </x:c>
    </x:row>
    <x:row r="43" ht="52" customHeight="1">
      <x:c r="A43" s="12" t="str">
        <x:v>EP16</x:v>
      </x:c>
      <x:c r="B43" s="12" t="str">
        <x:v>Facilitating the end-to-end process</x:v>
      </x:c>
      <x:c r="C43" s="12" t="str">
        <x:v>I monitor time and alert the group when they run over</x:v>
      </x:c>
      <x:c r="D43" s="12"/>
      <x:c r="E43" s="12"/>
      <x:c r="F43" s="12"/>
      <x:c r="G43" s="12"/>
      <x:c r="H43" s="221"/>
      <x:c r="I43" s="202"/>
      <x:c r="J43" s="202"/>
      <x:c r="K43" s="202"/>
      <x:c r="L43" s="202"/>
      <x:c r="M43" s="12" t="str">
        <x:f>IF(AND(NOT(ISNUMBER(H43)),H43=""),"Missing",IF(H43="N/O","N/O",IF(ISNUMBER(N43),"Valid","Check entry")))</x:f>
        <x:v>Missing</x:v>
      </x:c>
      <x:c r="N43" s="12" t="str">
        <x:f>IF(ISNUMBER(H43),IF(AND(H43&gt;=1,H43&lt;=4,MOD(H43,1)=0),H43,""),"")</x:f>
      </x:c>
    </x:row>
    <x:row r="44" ht="52" customHeight="1">
      <x:c r="A44" s="12" t="str">
        <x:v>EP17</x:v>
      </x:c>
      <x:c r="B44" s="12" t="str">
        <x:v>Facilitating the end-to-end process</x:v>
      </x:c>
      <x:c r="C44" s="12" t="str">
        <x:v>I notice when the group goes off track and bring it to their attention</x:v>
      </x:c>
      <x:c r="D44" s="12"/>
      <x:c r="E44" s="12"/>
      <x:c r="F44" s="12"/>
      <x:c r="G44" s="12"/>
      <x:c r="H44" s="221"/>
      <x:c r="I44" s="202"/>
      <x:c r="J44" s="202"/>
      <x:c r="K44" s="202"/>
      <x:c r="L44" s="202"/>
      <x:c r="M44" s="12" t="str">
        <x:f>IF(AND(NOT(ISNUMBER(H44)),H44=""),"Missing",IF(H44="N/O","N/O",IF(ISNUMBER(N44),"Valid","Check entry")))</x:f>
        <x:v>Missing</x:v>
      </x:c>
      <x:c r="N44" s="12" t="str">
        <x:f>IF(ISNUMBER(H44),IF(AND(H44&gt;=1,H44&lt;=4,MOD(H44,1)=0),H44,""),"")</x:f>
      </x:c>
    </x:row>
    <x:row r="45" ht="52" customHeight="1">
      <x:c r="A45" s="12" t="str">
        <x:v>EP18</x:v>
      </x:c>
      <x:c r="B45" s="12" t="str">
        <x:v>Facilitating the end-to-end process</x:v>
      </x:c>
      <x:c r="C45" s="12" t="str">
        <x:v>I ensure accurate and clear recording of what has been said and agreed</x:v>
      </x:c>
      <x:c r="D45" s="12"/>
      <x:c r="E45" s="12"/>
      <x:c r="F45" s="12"/>
      <x:c r="G45" s="12"/>
      <x:c r="H45" s="221"/>
      <x:c r="I45" s="202"/>
      <x:c r="J45" s="202"/>
      <x:c r="K45" s="202"/>
      <x:c r="L45" s="202"/>
      <x:c r="M45" s="12" t="str">
        <x:f>IF(AND(NOT(ISNUMBER(H45)),H45=""),"Missing",IF(H45="N/O","N/O",IF(ISNUMBER(N45),"Valid","Check entry")))</x:f>
        <x:v>Missing</x:v>
      </x:c>
      <x:c r="N45" s="12" t="str">
        <x:f>IF(ISNUMBER(H45),IF(AND(H45&gt;=1,H45&lt;=4,MOD(H45,1)=0),H45,""),"")</x:f>
      </x:c>
    </x:row>
    <x:row r="46" ht="52" customHeight="1">
      <x:c r="A46" s="12" t="str">
        <x:v>EP19</x:v>
      </x:c>
      <x:c r="B46" s="12" t="str">
        <x:v>Facilitating the end-to-end process</x:v>
      </x:c>
      <x:c r="C46" s="12" t="str">
        <x:v>I celebrate endings with the group</x:v>
      </x:c>
      <x:c r="D46" s="12"/>
      <x:c r="E46" s="12"/>
      <x:c r="F46" s="12"/>
      <x:c r="G46" s="12"/>
      <x:c r="H46" s="221"/>
      <x:c r="I46" s="202"/>
      <x:c r="J46" s="202"/>
      <x:c r="K46" s="202"/>
      <x:c r="L46" s="202"/>
      <x:c r="M46" s="12" t="str">
        <x:f>IF(AND(NOT(ISNUMBER(H46)),H46=""),"Missing",IF(H46="N/O","N/O",IF(ISNUMBER(N46),"Valid","Check entry")))</x:f>
        <x:v>Missing</x:v>
      </x:c>
      <x:c r="N46" s="12" t="str">
        <x:f>IF(ISNUMBER(H46),IF(AND(H46&gt;=1,H46&lt;=4,MOD(H46,1)=0),H46,""),"")</x:f>
      </x:c>
    </x:row>
    <x:row r="47" ht="52" customHeight="1">
      <x:c r="A47" s="12" t="str">
        <x:v>EP20</x:v>
      </x:c>
      <x:c r="B47" s="12" t="str">
        <x:v>Facilitating the end-to-end process</x:v>
      </x:c>
      <x:c r="C47" s="12" t="str">
        <x:v>I encourage the group to develop a clear action plan</x:v>
      </x:c>
      <x:c r="D47" s="12"/>
      <x:c r="E47" s="12"/>
      <x:c r="F47" s="12"/>
      <x:c r="G47" s="12"/>
      <x:c r="H47" s="221"/>
      <x:c r="I47" s="202"/>
      <x:c r="J47" s="202"/>
      <x:c r="K47" s="202"/>
      <x:c r="L47" s="202"/>
      <x:c r="M47" s="12" t="str">
        <x:f>IF(AND(NOT(ISNUMBER(H47)),H47=""),"Missing",IF(H47="N/O","N/O",IF(ISNUMBER(N47),"Valid","Check entry")))</x:f>
        <x:v>Missing</x:v>
      </x:c>
      <x:c r="N47" s="12" t="str">
        <x:f>IF(ISNUMBER(H47),IF(AND(H47&gt;=1,H47&lt;=4,MOD(H47,1)=0),H47,""),"")</x:f>
      </x:c>
    </x:row>
    <x:row r="48" ht="52" customHeight="1">
      <x:c r="A48" s="12" t="str">
        <x:v>EP21</x:v>
      </x:c>
      <x:c r="B48" s="12" t="str">
        <x:v>Facilitating the end-to-end process</x:v>
      </x:c>
      <x:c r="C48" s="12" t="str">
        <x:v>I follow up with clients to evaluate how things have gone</x:v>
      </x:c>
      <x:c r="D48" s="12"/>
      <x:c r="E48" s="12"/>
      <x:c r="F48" s="12"/>
      <x:c r="G48" s="12"/>
      <x:c r="H48" s="221"/>
      <x:c r="I48" s="202"/>
      <x:c r="J48" s="202"/>
      <x:c r="K48" s="202"/>
      <x:c r="L48" s="202"/>
      <x:c r="M48" s="12" t="str">
        <x:f>IF(AND(NOT(ISNUMBER(H48)),H48=""),"Missing",IF(H48="N/O","N/O",IF(ISNUMBER(N48),"Valid","Check entry")))</x:f>
        <x:v>Missing</x:v>
      </x:c>
      <x:c r="N48" s="12" t="str">
        <x:f>IF(ISNUMBER(H48),IF(AND(H48&gt;=1,H48&lt;=4,MOD(H48,1)=0),H48,""),"")</x:f>
      </x:c>
    </x:row>
    <x:row r="49" ht="52" customHeight="1">
      <x:c r="A49" s="12" t="str">
        <x:v>VD01</x:v>
      </x:c>
      <x:c r="B49" s="12" t="str">
        <x:v>Valuing diversity</x:v>
      </x:c>
      <x:c r="C49" s="12" t="str">
        <x:v>I apply a range of models for understanding difference</x:v>
      </x:c>
      <x:c r="D49" s="12"/>
      <x:c r="E49" s="12"/>
      <x:c r="F49" s="12"/>
      <x:c r="G49" s="12"/>
      <x:c r="H49" s="221"/>
      <x:c r="I49" s="202"/>
      <x:c r="J49" s="202"/>
      <x:c r="K49" s="202"/>
      <x:c r="L49" s="202"/>
      <x:c r="M49" s="12" t="str">
        <x:f>IF(AND(NOT(ISNUMBER(H49)),H49=""),"Missing",IF(H49="N/O","N/O",IF(ISNUMBER(N49),"Valid","Check entry")))</x:f>
        <x:v>Missing</x:v>
      </x:c>
      <x:c r="N49" s="12" t="str">
        <x:f>IF(ISNUMBER(H49),IF(AND(H49&gt;=1,H49&lt;=4,MOD(H49,1)=0),H49,""),"")</x:f>
      </x:c>
    </x:row>
    <x:row r="50" ht="52" customHeight="1">
      <x:c r="A50" s="12" t="str">
        <x:v>VD02</x:v>
      </x:c>
      <x:c r="B50" s="12" t="str">
        <x:v>Valuing diversity</x:v>
      </x:c>
      <x:c r="C50" s="12" t="str">
        <x:v>I recognise and reward different types of contributions</x:v>
      </x:c>
      <x:c r="D50" s="12"/>
      <x:c r="E50" s="12"/>
      <x:c r="F50" s="12"/>
      <x:c r="G50" s="12"/>
      <x:c r="H50" s="221"/>
      <x:c r="I50" s="202"/>
      <x:c r="J50" s="202"/>
      <x:c r="K50" s="202"/>
      <x:c r="L50" s="202"/>
      <x:c r="M50" s="12" t="str">
        <x:f>IF(AND(NOT(ISNUMBER(H50)),H50=""),"Missing",IF(H50="N/O","N/O",IF(ISNUMBER(N50),"Valid","Check entry")))</x:f>
        <x:v>Missing</x:v>
      </x:c>
      <x:c r="N50" s="12" t="str">
        <x:f>IF(ISNUMBER(H50),IF(AND(H50&gt;=1,H50&lt;=4,MOD(H50,1)=0),H50,""),"")</x:f>
      </x:c>
    </x:row>
    <x:row r="51" ht="52" customHeight="1">
      <x:c r="A51" s="12" t="str">
        <x:v>VD03</x:v>
      </x:c>
      <x:c r="B51" s="12" t="str">
        <x:v>Valuing diversity</x:v>
      </x:c>
      <x:c r="C51" s="12" t="str">
        <x:v>I sense when a quieter member of the group wants to speak</x:v>
      </x:c>
      <x:c r="D51" s="12"/>
      <x:c r="E51" s="12"/>
      <x:c r="F51" s="12"/>
      <x:c r="G51" s="12"/>
      <x:c r="H51" s="221"/>
      <x:c r="I51" s="202"/>
      <x:c r="J51" s="202"/>
      <x:c r="K51" s="202"/>
      <x:c r="L51" s="202"/>
      <x:c r="M51" s="12" t="str">
        <x:f>IF(AND(NOT(ISNUMBER(H51)),H51=""),"Missing",IF(H51="N/O","N/O",IF(ISNUMBER(N51),"Valid","Check entry")))</x:f>
        <x:v>Missing</x:v>
      </x:c>
      <x:c r="N51" s="12" t="str">
        <x:f>IF(ISNUMBER(H51),IF(AND(H51&gt;=1,H51&lt;=4,MOD(H51,1)=0),H51,""),"")</x:f>
      </x:c>
    </x:row>
    <x:row r="52" ht="52" customHeight="1">
      <x:c r="A52" s="12" t="str">
        <x:v>VD04</x:v>
      </x:c>
      <x:c r="B52" s="12" t="str">
        <x:v>Valuing diversity</x:v>
      </x:c>
      <x:c r="C52" s="12" t="str">
        <x:v>I am sensitive to diversity and cross-cultural issues</x:v>
      </x:c>
      <x:c r="D52" s="12"/>
      <x:c r="E52" s="12"/>
      <x:c r="F52" s="12"/>
      <x:c r="G52" s="12"/>
      <x:c r="H52" s="221"/>
      <x:c r="I52" s="202"/>
      <x:c r="J52" s="202"/>
      <x:c r="K52" s="202"/>
      <x:c r="L52" s="202"/>
      <x:c r="M52" s="12" t="str">
        <x:f>IF(AND(NOT(ISNUMBER(H52)),H52=""),"Missing",IF(H52="N/O","N/O",IF(ISNUMBER(N52),"Valid","Check entry")))</x:f>
        <x:v>Missing</x:v>
      </x:c>
      <x:c r="N52" s="12" t="str">
        <x:f>IF(ISNUMBER(H52),IF(AND(H52&gt;=1,H52&lt;=4,MOD(H52,1)=0),H52,""),"")</x:f>
      </x:c>
    </x:row>
    <x:row r="53" ht="52" customHeight="1">
      <x:c r="A53" s="12" t="str">
        <x:v>VD05</x:v>
      </x:c>
      <x:c r="B53" s="12" t="str">
        <x:v>Valuing diversity</x:v>
      </x:c>
      <x:c r="C53" s="12" t="str">
        <x:v>I affirm and include difference</x:v>
      </x:c>
      <x:c r="D53" s="12"/>
      <x:c r="E53" s="12"/>
      <x:c r="F53" s="12"/>
      <x:c r="G53" s="12"/>
      <x:c r="H53" s="221"/>
      <x:c r="I53" s="202"/>
      <x:c r="J53" s="202"/>
      <x:c r="K53" s="202"/>
      <x:c r="L53" s="202"/>
      <x:c r="M53" s="12" t="str">
        <x:f>IF(AND(NOT(ISNUMBER(H53)),H53=""),"Missing",IF(H53="N/O","N/O",IF(ISNUMBER(N53),"Valid","Check entry")))</x:f>
        <x:v>Missing</x:v>
      </x:c>
      <x:c r="N53" s="12" t="str">
        <x:f>IF(ISNUMBER(H53),IF(AND(H53&gt;=1,H53&lt;=4,MOD(H53,1)=0),H53,""),"")</x:f>
      </x:c>
    </x:row>
    <x:row r="54" ht="52" customHeight="1">
      <x:c r="A54" s="12" t="str">
        <x:v>VD06</x:v>
      </x:c>
      <x:c r="B54" s="12" t="str">
        <x:v>Valuing diversity</x:v>
      </x:c>
      <x:c r="C54" s="12" t="str">
        <x:v>I set aside my own views on the topic at hand</x:v>
      </x:c>
      <x:c r="D54" s="12"/>
      <x:c r="E54" s="12"/>
      <x:c r="F54" s="12"/>
      <x:c r="G54" s="12"/>
      <x:c r="H54" s="221"/>
      <x:c r="I54" s="202"/>
      <x:c r="J54" s="202"/>
      <x:c r="K54" s="202"/>
      <x:c r="L54" s="202"/>
      <x:c r="M54" s="12" t="str">
        <x:f>IF(AND(NOT(ISNUMBER(H54)),H54=""),"Missing",IF(H54="N/O","N/O",IF(ISNUMBER(N54),"Valid","Check entry")))</x:f>
        <x:v>Missing</x:v>
      </x:c>
      <x:c r="N54" s="12" t="str">
        <x:f>IF(ISNUMBER(H54),IF(AND(H54&gt;=1,H54&lt;=4,MOD(H54,1)=0),H54,""),"")</x:f>
      </x:c>
    </x:row>
    <x:row r="55" ht="52" customHeight="1">
      <x:c r="A55" s="12" t="str">
        <x:v>VD07</x:v>
      </x:c>
      <x:c r="B55" s="12" t="str">
        <x:v>Valuing diversity</x:v>
      </x:c>
      <x:c r="C55" s="12" t="str">
        <x:v>I strive for impartiality</x:v>
      </x:c>
      <x:c r="D55" s="12"/>
      <x:c r="E55" s="12"/>
      <x:c r="F55" s="12"/>
      <x:c r="G55" s="12"/>
      <x:c r="H55" s="221"/>
      <x:c r="I55" s="202"/>
      <x:c r="J55" s="202"/>
      <x:c r="K55" s="202"/>
      <x:c r="L55" s="202"/>
      <x:c r="M55" s="12" t="str">
        <x:f>IF(AND(NOT(ISNUMBER(H55)),H55=""),"Missing",IF(H55="N/O","N/O",IF(ISNUMBER(N55),"Valid","Check entry")))</x:f>
        <x:v>Missing</x:v>
      </x:c>
      <x:c r="N55" s="12" t="str">
        <x:f>IF(ISNUMBER(H55),IF(AND(H55&gt;=1,H55&lt;=4,MOD(H55,1)=0),H55,""),"")</x:f>
      </x:c>
    </x:row>
    <x:row r="56" ht="52" customHeight="1">
      <x:c r="A56" s="12" t="str">
        <x:v>VD08</x:v>
      </x:c>
      <x:c r="B56" s="12" t="str">
        <x:v>Valuing diversity</x:v>
      </x:c>
      <x:c r="C56" s="12" t="str">
        <x:v>I am open to all ideas from the group</x:v>
      </x:c>
      <x:c r="D56" s="12"/>
      <x:c r="E56" s="12"/>
      <x:c r="F56" s="12"/>
      <x:c r="G56" s="12"/>
      <x:c r="H56" s="221"/>
      <x:c r="I56" s="202"/>
      <x:c r="J56" s="202"/>
      <x:c r="K56" s="202"/>
      <x:c r="L56" s="202"/>
      <x:c r="M56" s="12" t="str">
        <x:f>IF(AND(NOT(ISNUMBER(H56)),H56=""),"Missing",IF(H56="N/O","N/O",IF(ISNUMBER(N56),"Valid","Check entry")))</x:f>
        <x:v>Missing</x:v>
      </x:c>
      <x:c r="N56" s="12" t="str">
        <x:f>IF(ISNUMBER(H56),IF(AND(H56&gt;=1,H56&lt;=4,MOD(H56,1)=0),H56,""),"")</x:f>
      </x:c>
    </x:row>
    <x:row r="57" ht="52" customHeight="1">
      <x:c r="A57" s="12" t="str">
        <x:v>VD09</x:v>
      </x:c>
      <x:c r="B57" s="12" t="str">
        <x:v>Valuing diversity</x:v>
      </x:c>
      <x:c r="C57" s="12" t="str">
        <x:v>I am comfortable when people express opposing views</x:v>
      </x:c>
      <x:c r="D57" s="12"/>
      <x:c r="E57" s="12"/>
      <x:c r="F57" s="12"/>
      <x:c r="G57" s="12"/>
      <x:c r="H57" s="221"/>
      <x:c r="I57" s="202"/>
      <x:c r="J57" s="202"/>
      <x:c r="K57" s="202"/>
      <x:c r="L57" s="202"/>
      <x:c r="M57" s="12" t="str">
        <x:f>IF(AND(NOT(ISNUMBER(H57)),H57=""),"Missing",IF(H57="N/O","N/O",IF(ISNUMBER(N57),"Valid","Check entry")))</x:f>
        <x:v>Missing</x:v>
      </x:c>
      <x:c r="N57" s="12" t="str">
        <x:f>IF(ISNUMBER(H57),IF(AND(H57&gt;=1,H57&lt;=4,MOD(H57,1)=0),H57,""),"")</x:f>
      </x:c>
    </x:row>
    <x:row r="58" ht="52" customHeight="1">
      <x:c r="A58" s="12" t="str">
        <x:v>VD10</x:v>
      </x:c>
      <x:c r="B58" s="12" t="str">
        <x:v>Valuing diversity</x:v>
      </x:c>
      <x:c r="C58" s="12" t="str">
        <x:v>I focus on the group needs rather than my own</x:v>
      </x:c>
      <x:c r="D58" s="12"/>
      <x:c r="E58" s="12"/>
      <x:c r="F58" s="12"/>
      <x:c r="G58" s="12"/>
      <x:c r="H58" s="221"/>
      <x:c r="I58" s="202"/>
      <x:c r="J58" s="202"/>
      <x:c r="K58" s="202"/>
      <x:c r="L58" s="202"/>
      <x:c r="M58" s="12" t="str">
        <x:f>IF(AND(NOT(ISNUMBER(H58)),H58=""),"Missing",IF(H58="N/O","N/O",IF(ISNUMBER(N58),"Valid","Check entry")))</x:f>
        <x:v>Missing</x:v>
      </x:c>
      <x:c r="N58" s="12" t="str">
        <x:f>IF(ISNUMBER(H58),IF(AND(H58&gt;=1,H58&lt;=4,MOD(H58,1)=0),H58,""),"")</x:f>
      </x:c>
    </x:row>
    <x:row r="59" ht="52" customHeight="1">
      <x:c r="A59" s="12" t="str">
        <x:v>VD11</x:v>
      </x:c>
      <x:c r="B59" s="12" t="str">
        <x:v>Valuing diversity</x:v>
      </x:c>
      <x:c r="C59" s="12" t="str">
        <x:v>I assert my own needs where this adds to the process</x:v>
      </x:c>
      <x:c r="D59" s="12"/>
      <x:c r="E59" s="12"/>
      <x:c r="F59" s="12"/>
      <x:c r="G59" s="12"/>
      <x:c r="H59" s="221"/>
      <x:c r="I59" s="202"/>
      <x:c r="J59" s="202"/>
      <x:c r="K59" s="202"/>
      <x:c r="L59" s="202"/>
      <x:c r="M59" s="12" t="str">
        <x:f>IF(AND(NOT(ISNUMBER(H59)),H59=""),"Missing",IF(H59="N/O","N/O",IF(ISNUMBER(N59),"Valid","Check entry")))</x:f>
        <x:v>Missing</x:v>
      </x:c>
      <x:c r="N59" s="12" t="str">
        <x:f>IF(ISNUMBER(H59),IF(AND(H59&gt;=1,H59&lt;=4,MOD(H59,1)=0),H59,""),"")</x:f>
      </x:c>
    </x:row>
    <x:row r="60" ht="52" customHeight="1">
      <x:c r="A60" s="12" t="str">
        <x:v>PA01</x:v>
      </x:c>
      <x:c r="B60" s="12" t="str">
        <x:v>Encouraging participation</x:v>
      </x:c>
      <x:c r="C60" s="12" t="str">
        <x:v>I trust the group's wisdom and competence</x:v>
      </x:c>
      <x:c r="D60" s="12"/>
      <x:c r="E60" s="12"/>
      <x:c r="F60" s="12"/>
      <x:c r="G60" s="12"/>
      <x:c r="H60" s="221"/>
      <x:c r="I60" s="202"/>
      <x:c r="J60" s="202"/>
      <x:c r="K60" s="202"/>
      <x:c r="L60" s="202"/>
      <x:c r="M60" s="12" t="str">
        <x:f>IF(AND(NOT(ISNUMBER(H60)),H60=""),"Missing",IF(H60="N/O","N/O",IF(ISNUMBER(N60),"Valid","Check entry")))</x:f>
        <x:v>Missing</x:v>
      </x:c>
      <x:c r="N60" s="12" t="str">
        <x:f>IF(ISNUMBER(H60),IF(AND(H60&gt;=1,H60&lt;=4,MOD(H60,1)=0),H60,""),"")</x:f>
      </x:c>
    </x:row>
    <x:row r="61" ht="52" customHeight="1">
      <x:c r="A61" s="12" t="str">
        <x:v>PA02</x:v>
      </x:c>
      <x:c r="B61" s="12" t="str">
        <x:v>Encouraging participation</x:v>
      </x:c>
      <x:c r="C61" s="12" t="str">
        <x:v>I trust that the Group will meet its needs</x:v>
      </x:c>
      <x:c r="D61" s="12"/>
      <x:c r="E61" s="12"/>
      <x:c r="F61" s="12"/>
      <x:c r="G61" s="12"/>
      <x:c r="H61" s="221"/>
      <x:c r="I61" s="202"/>
      <x:c r="J61" s="202"/>
      <x:c r="K61" s="202"/>
      <x:c r="L61" s="202"/>
      <x:c r="M61" s="12" t="str">
        <x:f>IF(AND(NOT(ISNUMBER(H61)),H61=""),"Missing",IF(H61="N/O","N/O",IF(ISNUMBER(N61),"Valid","Check entry")))</x:f>
        <x:v>Missing</x:v>
      </x:c>
      <x:c r="N61" s="12" t="str">
        <x:f>IF(ISNUMBER(H61),IF(AND(H61&gt;=1,H61&lt;=4,MOD(H61,1)=0),H61,""),"")</x:f>
      </x:c>
    </x:row>
    <x:row r="62" ht="52" customHeight="1">
      <x:c r="A62" s="12" t="str">
        <x:v>PA03</x:v>
      </x:c>
      <x:c r="B62" s="12" t="str">
        <x:v>Encouraging participation</x:v>
      </x:c>
      <x:c r="C62" s="12" t="str">
        <x:v>I have a good sense of when to intervene and when not</x:v>
      </x:c>
      <x:c r="D62" s="12"/>
      <x:c r="E62" s="12"/>
      <x:c r="F62" s="12"/>
      <x:c r="G62" s="12"/>
      <x:c r="H62" s="221"/>
      <x:c r="I62" s="202"/>
      <x:c r="J62" s="202"/>
      <x:c r="K62" s="202"/>
      <x:c r="L62" s="202"/>
      <x:c r="M62" s="12" t="str">
        <x:f>IF(AND(NOT(ISNUMBER(H62)),H62=""),"Missing",IF(H62="N/O","N/O",IF(ISNUMBER(N62),"Valid","Check entry")))</x:f>
        <x:v>Missing</x:v>
      </x:c>
      <x:c r="N62" s="12" t="str">
        <x:f>IF(ISNUMBER(H62),IF(AND(H62&gt;=1,H62&lt;=4,MOD(H62,1)=0),H62,""),"")</x:f>
      </x:c>
    </x:row>
    <x:row r="63" ht="52" customHeight="1">
      <x:c r="A63" s="12" t="str">
        <x:v>PA04</x:v>
      </x:c>
      <x:c r="B63" s="12" t="str">
        <x:v>Encouraging participation</x:v>
      </x:c>
      <x:c r="C63" s="12" t="str">
        <x:v>I know when to move the Group on</x:v>
      </x:c>
      <x:c r="D63" s="12"/>
      <x:c r="E63" s="12"/>
      <x:c r="F63" s="12"/>
      <x:c r="G63" s="12"/>
      <x:c r="H63" s="221"/>
      <x:c r="I63" s="202"/>
      <x:c r="J63" s="202"/>
      <x:c r="K63" s="202"/>
      <x:c r="L63" s="202"/>
      <x:c r="M63" s="12" t="str">
        <x:f>IF(AND(NOT(ISNUMBER(H63)),H63=""),"Missing",IF(H63="N/O","N/O",IF(ISNUMBER(N63),"Valid","Check entry")))</x:f>
        <x:v>Missing</x:v>
      </x:c>
      <x:c r="N63" s="12" t="str">
        <x:f>IF(ISNUMBER(H63),IF(AND(H63&gt;=1,H63&lt;=4,MOD(H63,1)=0),H63,""),"")</x:f>
      </x:c>
    </x:row>
    <x:row r="64" ht="52" customHeight="1">
      <x:c r="A64" s="12" t="str">
        <x:v>PA05</x:v>
      </x:c>
      <x:c r="B64" s="12" t="str">
        <x:v>Encouraging participation</x:v>
      </x:c>
      <x:c r="C64" s="12" t="str">
        <x:v>I know when to stick with things even when they are getting difficult</x:v>
      </x:c>
      <x:c r="D64" s="12"/>
      <x:c r="E64" s="12"/>
      <x:c r="F64" s="12"/>
      <x:c r="G64" s="12"/>
      <x:c r="H64" s="221"/>
      <x:c r="I64" s="202"/>
      <x:c r="J64" s="202"/>
      <x:c r="K64" s="202"/>
      <x:c r="L64" s="202"/>
      <x:c r="M64" s="12" t="str">
        <x:f>IF(AND(NOT(ISNUMBER(H64)),H64=""),"Missing",IF(H64="N/O","N/O",IF(ISNUMBER(N64),"Valid","Check entry")))</x:f>
        <x:v>Missing</x:v>
      </x:c>
      <x:c r="N64" s="12" t="str">
        <x:f>IF(ISNUMBER(H64),IF(AND(H64&gt;=1,H64&lt;=4,MOD(H64,1)=0),H64,""),"")</x:f>
      </x:c>
    </x:row>
    <x:row r="65" ht="52" customHeight="1">
      <x:c r="A65" s="12" t="str">
        <x:v>PA06</x:v>
      </x:c>
      <x:c r="B65" s="12" t="str">
        <x:v>Encouraging participation</x:v>
      </x:c>
      <x:c r="C65" s="12" t="str">
        <x:v>I employ a range of tools and techniques for working with groups</x:v>
      </x:c>
      <x:c r="D65" s="12"/>
      <x:c r="E65" s="12"/>
      <x:c r="F65" s="12"/>
      <x:c r="G65" s="12"/>
      <x:c r="H65" s="221"/>
      <x:c r="I65" s="202"/>
      <x:c r="J65" s="202"/>
      <x:c r="K65" s="202"/>
      <x:c r="L65" s="202"/>
      <x:c r="M65" s="12" t="str">
        <x:f>IF(AND(NOT(ISNUMBER(H65)),H65=""),"Missing",IF(H65="N/O","N/O",IF(ISNUMBER(N65),"Valid","Check entry")))</x:f>
        <x:v>Missing</x:v>
      </x:c>
      <x:c r="N65" s="12" t="str">
        <x:f>IF(ISNUMBER(H65),IF(AND(H65&gt;=1,H65&lt;=4,MOD(H65,1)=0),H65,""),"")</x:f>
      </x:c>
    </x:row>
    <x:row r="66" ht="52" customHeight="1">
      <x:c r="A66" s="12" t="str">
        <x:v>PA07</x:v>
      </x:c>
      <x:c r="B66" s="12" t="str">
        <x:v>Encouraging participation</x:v>
      </x:c>
      <x:c r="C66" s="12" t="str">
        <x:v>I use my intuition to check with the group what is happening</x:v>
      </x:c>
      <x:c r="D66" s="12"/>
      <x:c r="E66" s="12"/>
      <x:c r="F66" s="12"/>
      <x:c r="G66" s="12"/>
      <x:c r="H66" s="221"/>
      <x:c r="I66" s="202"/>
      <x:c r="J66" s="202"/>
      <x:c r="K66" s="202"/>
      <x:c r="L66" s="202"/>
      <x:c r="M66" s="12" t="str">
        <x:f>IF(AND(NOT(ISNUMBER(H66)),H66=""),"Missing",IF(H66="N/O","N/O",IF(ISNUMBER(N66),"Valid","Check entry")))</x:f>
        <x:v>Missing</x:v>
      </x:c>
      <x:c r="N66" s="12" t="str">
        <x:f>IF(ISNUMBER(H66),IF(AND(H66&gt;=1,H66&lt;=4,MOD(H66,1)=0),H66,""),"")</x:f>
      </x:c>
    </x:row>
    <x:row r="67" ht="52" customHeight="1">
      <x:c r="A67" s="12" t="str">
        <x:v>PA08</x:v>
      </x:c>
      <x:c r="B67" s="12" t="str">
        <x:v>Encouraging participation</x:v>
      </x:c>
      <x:c r="C67" s="12" t="str">
        <x:v>I can hold the space and do nothing else when appropriate</x:v>
      </x:c>
      <x:c r="D67" s="12"/>
      <x:c r="E67" s="12"/>
      <x:c r="F67" s="12"/>
      <x:c r="G67" s="12"/>
      <x:c r="H67" s="221"/>
      <x:c r="I67" s="202"/>
      <x:c r="J67" s="202"/>
      <x:c r="K67" s="202"/>
      <x:c r="L67" s="202"/>
      <x:c r="M67" s="12" t="str">
        <x:f>IF(AND(NOT(ISNUMBER(H67)),H67=""),"Missing",IF(H67="N/O","N/O",IF(ISNUMBER(N67),"Valid","Check entry")))</x:f>
        <x:v>Missing</x:v>
      </x:c>
      <x:c r="N67" s="12" t="str">
        <x:f>IF(ISNUMBER(H67),IF(AND(H67&gt;=1,H67&lt;=4,MOD(H67,1)=0),H67,""),"")</x:f>
      </x:c>
    </x:row>
    <x:row r="68" ht="52" customHeight="1">
      <x:c r="A68" s="12" t="str">
        <x:v>PA09</x:v>
      </x:c>
      <x:c r="B68" s="12" t="str">
        <x:v>Encouraging participation</x:v>
      </x:c>
      <x:c r="C68" s="12" t="str">
        <x:v>I encourage the group to reflect on its own actions and process</x:v>
      </x:c>
      <x:c r="D68" s="12"/>
      <x:c r="E68" s="12"/>
      <x:c r="F68" s="12"/>
      <x:c r="G68" s="12"/>
      <x:c r="H68" s="221"/>
      <x:c r="I68" s="202"/>
      <x:c r="J68" s="202"/>
      <x:c r="K68" s="202"/>
      <x:c r="L68" s="202"/>
      <x:c r="M68" s="12" t="str">
        <x:f>IF(AND(NOT(ISNUMBER(H68)),H68=""),"Missing",IF(H68="N/O","N/O",IF(ISNUMBER(N68),"Valid","Check entry")))</x:f>
        <x:v>Missing</x:v>
      </x:c>
      <x:c r="N68" s="12" t="str">
        <x:f>IF(ISNUMBER(H68),IF(AND(H68&gt;=1,H68&lt;=4,MOD(H68,1)=0),H68,""),"")</x:f>
      </x:c>
    </x:row>
    <x:row r="69" ht="52" customHeight="1">
      <x:c r="A69" s="12" t="str">
        <x:v>PA10</x:v>
      </x:c>
      <x:c r="B69" s="12" t="str">
        <x:v>Encouraging participation</x:v>
      </x:c>
      <x:c r="C69" s="12" t="str">
        <x:v>I spot when the group is blocked and try something different to move it on</x:v>
      </x:c>
      <x:c r="D69" s="12"/>
      <x:c r="E69" s="12"/>
      <x:c r="F69" s="12"/>
      <x:c r="G69" s="12"/>
      <x:c r="H69" s="221"/>
      <x:c r="I69" s="202"/>
      <x:c r="J69" s="202"/>
      <x:c r="K69" s="202"/>
      <x:c r="L69" s="202"/>
      <x:c r="M69" s="12" t="str">
        <x:f>IF(AND(NOT(ISNUMBER(H69)),H69=""),"Missing",IF(H69="N/O","N/O",IF(ISNUMBER(N69),"Valid","Check entry")))</x:f>
        <x:v>Missing</x:v>
      </x:c>
      <x:c r="N69" s="12" t="str">
        <x:f>IF(ISNUMBER(H69),IF(AND(H69&gt;=1,H69&lt;=4,MOD(H69,1)=0),H69,""),"")</x:f>
      </x:c>
    </x:row>
    <x:row r="70" ht="52" customHeight="1">
      <x:c r="A70" s="12" t="str">
        <x:v>PA11</x:v>
      </x:c>
      <x:c r="B70" s="12" t="str">
        <x:v>Encouraging participation</x:v>
      </x:c>
      <x:c r="C70" s="12" t="str">
        <x:v>I can be playful when required</x:v>
      </x:c>
      <x:c r="D70" s="12"/>
      <x:c r="E70" s="12"/>
      <x:c r="F70" s="12"/>
      <x:c r="G70" s="12"/>
      <x:c r="H70" s="221"/>
      <x:c r="I70" s="202"/>
      <x:c r="J70" s="202"/>
      <x:c r="K70" s="202"/>
      <x:c r="L70" s="202"/>
      <x:c r="M70" s="12" t="str">
        <x:f>IF(AND(NOT(ISNUMBER(H70)),H70=""),"Missing",IF(H70="N/O","N/O",IF(ISNUMBER(N70),"Valid","Check entry")))</x:f>
        <x:v>Missing</x:v>
      </x:c>
      <x:c r="N70" s="12" t="str">
        <x:f>IF(ISNUMBER(H70),IF(AND(H70&gt;=1,H70&lt;=4,MOD(H70,1)=0),H70,""),"")</x:f>
      </x:c>
    </x:row>
    <x:row r="71" ht="52" customHeight="1">
      <x:c r="A71" s="12" t="str">
        <x:v>PA12</x:v>
      </x:c>
      <x:c r="B71" s="12" t="str">
        <x:v>Encouraging participation</x:v>
      </x:c>
      <x:c r="C71" s="12" t="str">
        <x:v>I challenge the group to think about things differently</x:v>
      </x:c>
      <x:c r="D71" s="12"/>
      <x:c r="E71" s="12"/>
      <x:c r="F71" s="12"/>
      <x:c r="G71" s="12"/>
      <x:c r="H71" s="221"/>
      <x:c r="I71" s="202"/>
      <x:c r="J71" s="202"/>
      <x:c r="K71" s="202"/>
      <x:c r="L71" s="202"/>
      <x:c r="M71" s="12" t="str">
        <x:f>IF(AND(NOT(ISNUMBER(H71)),H71=""),"Missing",IF(H71="N/O","N/O",IF(ISNUMBER(N71),"Valid","Check entry")))</x:f>
        <x:v>Missing</x:v>
      </x:c>
      <x:c r="N71" s="12" t="str">
        <x:f>IF(ISNUMBER(H71),IF(AND(H71&gt;=1,H71&lt;=4,MOD(H71,1)=0),H71,""),"")</x:f>
      </x:c>
    </x:row>
    <x:row r="72" ht="52" customHeight="1">
      <x:c r="A72" s="12" t="str">
        <x:v>PA13</x:v>
      </x:c>
      <x:c r="B72" s="12" t="str">
        <x:v>Encouraging participation</x:v>
      </x:c>
      <x:c r="C72" s="12" t="str">
        <x:v>I have a range of creative thinking techniques at my finger tips</x:v>
      </x:c>
      <x:c r="D72" s="12"/>
      <x:c r="E72" s="12"/>
      <x:c r="F72" s="12"/>
      <x:c r="G72" s="12"/>
      <x:c r="H72" s="221"/>
      <x:c r="I72" s="202"/>
      <x:c r="J72" s="202"/>
      <x:c r="K72" s="202"/>
      <x:c r="L72" s="202"/>
      <x:c r="M72" s="12" t="str">
        <x:f>IF(AND(NOT(ISNUMBER(H72)),H72=""),"Missing",IF(H72="N/O","N/O",IF(ISNUMBER(N72),"Valid","Check entry")))</x:f>
        <x:v>Missing</x:v>
      </x:c>
      <x:c r="N72" s="12" t="str">
        <x:f>IF(ISNUMBER(H72),IF(AND(H72&gt;=1,H72&lt;=4,MOD(H72,1)=0),H72,""),"")</x:f>
      </x:c>
    </x:row>
    <x:row r="73" ht="52" customHeight="1">
      <x:c r="A73" s="12" t="str">
        <x:v>PA14</x:v>
      </x:c>
      <x:c r="B73" s="12" t="str">
        <x:v>Encouraging participation</x:v>
      </x:c>
      <x:c r="C73" s="12" t="str">
        <x:v>I encourage the group to manage disruptive behaviours</x:v>
      </x:c>
      <x:c r="D73" s="12"/>
      <x:c r="E73" s="12"/>
      <x:c r="F73" s="12"/>
      <x:c r="G73" s="12"/>
      <x:c r="H73" s="221"/>
      <x:c r="I73" s="202"/>
      <x:c r="J73" s="202"/>
      <x:c r="K73" s="202"/>
      <x:c r="L73" s="202"/>
      <x:c r="M73" s="12" t="str">
        <x:f>IF(AND(NOT(ISNUMBER(H73)),H73=""),"Missing",IF(H73="N/O","N/O",IF(ISNUMBER(N73),"Valid","Check entry")))</x:f>
        <x:v>Missing</x:v>
      </x:c>
      <x:c r="N73" s="12" t="str">
        <x:f>IF(ISNUMBER(H73),IF(AND(H73&gt;=1,H73&lt;=4,MOD(H73,1)=0),H73,""),"")</x:f>
      </x:c>
    </x:row>
    <x:row r="74" ht="52" customHeight="1">
      <x:c r="A74" s="12" t="str">
        <x:v>PA15</x:v>
      </x:c>
      <x:c r="B74" s="12" t="str">
        <x:v>Encouraging participation</x:v>
      </x:c>
      <x:c r="C74" s="12" t="str">
        <x:v>I challenge disruptive behaviour</x:v>
      </x:c>
      <x:c r="D74" s="12"/>
      <x:c r="E74" s="12"/>
      <x:c r="F74" s="12"/>
      <x:c r="G74" s="12"/>
      <x:c r="H74" s="221"/>
      <x:c r="I74" s="202"/>
      <x:c r="J74" s="202"/>
      <x:c r="K74" s="202"/>
      <x:c r="L74" s="202"/>
      <x:c r="M74" s="12" t="str">
        <x:f>IF(AND(NOT(ISNUMBER(H74)),H74=""),"Missing",IF(H74="N/O","N/O",IF(ISNUMBER(N74),"Valid","Check entry")))</x:f>
        <x:v>Missing</x:v>
      </x:c>
      <x:c r="N74" s="12" t="str">
        <x:f>IF(ISNUMBER(H74),IF(AND(H74&gt;=1,H74&lt;=4,MOD(H74,1)=0),H74,""),"")</x:f>
      </x:c>
    </x:row>
    <x:row r="75" ht="52" customHeight="1">
      <x:c r="A75" s="12" t="str">
        <x:v>PA16</x:v>
      </x:c>
      <x:c r="B75" s="12" t="str">
        <x:v>Encouraging participation</x:v>
      </x:c>
      <x:c r="C75" s="12" t="str">
        <x:v>I pay attention to what motivates people</x:v>
      </x:c>
      <x:c r="D75" s="12"/>
      <x:c r="E75" s="12"/>
      <x:c r="F75" s="12"/>
      <x:c r="G75" s="12"/>
      <x:c r="H75" s="221"/>
      <x:c r="I75" s="202"/>
      <x:c r="J75" s="202"/>
      <x:c r="K75" s="202"/>
      <x:c r="L75" s="202"/>
      <x:c r="M75" s="12" t="str">
        <x:f>IF(AND(NOT(ISNUMBER(H75)),H75=""),"Missing",IF(H75="N/O","N/O",IF(ISNUMBER(N75),"Valid","Check entry")))</x:f>
        <x:v>Missing</x:v>
      </x:c>
      <x:c r="N75" s="12" t="str">
        <x:f>IF(ISNUMBER(H75),IF(AND(H75&gt;=1,H75&lt;=4,MOD(H75,1)=0),H75,""),"")</x:f>
      </x:c>
    </x:row>
    <x:row r="76" ht="52" customHeight="1">
      <x:c r="A76" s="12" t="str">
        <x:v>PA17</x:v>
      </x:c>
      <x:c r="B76" s="12" t="str">
        <x:v>Encouraging participation</x:v>
      </x:c>
      <x:c r="C76" s="12" t="str">
        <x:v>I notice dips and peaks in group energy</x:v>
      </x:c>
      <x:c r="D76" s="12"/>
      <x:c r="E76" s="12"/>
      <x:c r="F76" s="12"/>
      <x:c r="G76" s="12"/>
      <x:c r="H76" s="221"/>
      <x:c r="I76" s="202"/>
      <x:c r="J76" s="202"/>
      <x:c r="K76" s="202"/>
      <x:c r="L76" s="202"/>
      <x:c r="M76" s="12" t="str">
        <x:f>IF(AND(NOT(ISNUMBER(H76)),H76=""),"Missing",IF(H76="N/O","N/O",IF(ISNUMBER(N76),"Valid","Check entry")))</x:f>
        <x:v>Missing</x:v>
      </x:c>
      <x:c r="N76" s="12" t="str">
        <x:f>IF(ISNUMBER(H76),IF(AND(H76&gt;=1,H76&lt;=4,MOD(H76,1)=0),H76,""),"")</x:f>
      </x:c>
    </x:row>
    <x:row r="77" ht="52" customHeight="1">
      <x:c r="A77" s="12" t="str">
        <x:v>PA18</x:v>
      </x:c>
      <x:c r="B77" s="12" t="str">
        <x:v>Encouraging participation</x:v>
      </x:c>
      <x:c r="C77" s="12" t="str">
        <x:v>I intervene to encourage reflection or activity when appropriate</x:v>
      </x:c>
      <x:c r="D77" s="12"/>
      <x:c r="E77" s="12"/>
      <x:c r="F77" s="12"/>
      <x:c r="G77" s="12"/>
      <x:c r="H77" s="221"/>
      <x:c r="I77" s="202"/>
      <x:c r="J77" s="202"/>
      <x:c r="K77" s="202"/>
      <x:c r="L77" s="202"/>
      <x:c r="M77" s="12" t="str">
        <x:f>IF(AND(NOT(ISNUMBER(H77)),H77=""),"Missing",IF(H77="N/O","N/O",IF(ISNUMBER(N77),"Valid","Check entry")))</x:f>
        <x:v>Missing</x:v>
      </x:c>
      <x:c r="N77" s="12" t="str">
        <x:f>IF(ISNUMBER(H77),IF(AND(H77&gt;=1,H77&lt;=4,MOD(H77,1)=0),H77,""),"")</x:f>
      </x:c>
    </x:row>
    <x:row r="78" ht="52" customHeight="1">
      <x:c r="A78" s="12" t="str">
        <x:v>CG01</x:v>
      </x:c>
      <x:c r="B78" s="12" t="str">
        <x:v>Handling conflict and group dynamics</x:v>
      </x:c>
      <x:c r="C78" s="12" t="str">
        <x:v>I apply a range of models of group dynamics to the groups I work with</x:v>
      </x:c>
      <x:c r="D78" s="12"/>
      <x:c r="E78" s="12"/>
      <x:c r="F78" s="12"/>
      <x:c r="G78" s="12"/>
      <x:c r="H78" s="221"/>
      <x:c r="I78" s="202"/>
      <x:c r="J78" s="202"/>
      <x:c r="K78" s="202"/>
      <x:c r="L78" s="202"/>
      <x:c r="M78" s="12" t="str">
        <x:f>IF(AND(NOT(ISNUMBER(H78)),H78=""),"Missing",IF(H78="N/O","N/O",IF(ISNUMBER(N78),"Valid","Check entry")))</x:f>
        <x:v>Missing</x:v>
      </x:c>
      <x:c r="N78" s="12" t="str">
        <x:f>IF(ISNUMBER(H78),IF(AND(H78&gt;=1,H78&lt;=4,MOD(H78,1)=0),H78,""),"")</x:f>
      </x:c>
    </x:row>
    <x:row r="79" ht="52" customHeight="1">
      <x:c r="A79" s="12" t="str">
        <x:v>CG02</x:v>
      </x:c>
      <x:c r="B79" s="12" t="str">
        <x:v>Handling conflict and group dynamics</x:v>
      </x:c>
      <x:c r="C79" s="12" t="str">
        <x:v>I spot how people are included or excluded in group activity</x:v>
      </x:c>
      <x:c r="D79" s="12"/>
      <x:c r="E79" s="12"/>
      <x:c r="F79" s="12"/>
      <x:c r="G79" s="12"/>
      <x:c r="H79" s="221"/>
      <x:c r="I79" s="202"/>
      <x:c r="J79" s="202"/>
      <x:c r="K79" s="202"/>
      <x:c r="L79" s="202"/>
      <x:c r="M79" s="12" t="str">
        <x:f>IF(AND(NOT(ISNUMBER(H79)),H79=""),"Missing",IF(H79="N/O","N/O",IF(ISNUMBER(N79),"Valid","Check entry")))</x:f>
        <x:v>Missing</x:v>
      </x:c>
      <x:c r="N79" s="12" t="str">
        <x:f>IF(ISNUMBER(H79),IF(AND(H79&gt;=1,H79&lt;=4,MOD(H79,1)=0),H79,""),"")</x:f>
      </x:c>
    </x:row>
    <x:row r="80" ht="52" customHeight="1">
      <x:c r="A80" s="12" t="str">
        <x:v>CG03</x:v>
      </x:c>
      <x:c r="B80" s="12" t="str">
        <x:v>Handling conflict and group dynamics</x:v>
      </x:c>
      <x:c r="C80" s="12" t="str">
        <x:v>I am comfortable when my leadership is challenged</x:v>
      </x:c>
      <x:c r="D80" s="12"/>
      <x:c r="E80" s="12"/>
      <x:c r="F80" s="12"/>
      <x:c r="G80" s="12"/>
      <x:c r="H80" s="221"/>
      <x:c r="I80" s="202"/>
      <x:c r="J80" s="202"/>
      <x:c r="K80" s="202"/>
      <x:c r="L80" s="202"/>
      <x:c r="M80" s="12" t="str">
        <x:f>IF(AND(NOT(ISNUMBER(H80)),H80=""),"Missing",IF(H80="N/O","N/O",IF(ISNUMBER(N80),"Valid","Check entry")))</x:f>
        <x:v>Missing</x:v>
      </x:c>
      <x:c r="N80" s="12" t="str">
        <x:f>IF(ISNUMBER(H80),IF(AND(H80&gt;=1,H80&lt;=4,MOD(H80,1)=0),H80,""),"")</x:f>
      </x:c>
    </x:row>
    <x:row r="81" ht="52" customHeight="1">
      <x:c r="A81" s="12" t="str">
        <x:v>CG04</x:v>
      </x:c>
      <x:c r="B81" s="12" t="str">
        <x:v>Handling conflict and group dynamics</x:v>
      </x:c>
      <x:c r="C81" s="12" t="str">
        <x:v>I notice when things are said that are in conflict</x:v>
      </x:c>
      <x:c r="D81" s="12"/>
      <x:c r="E81" s="12"/>
      <x:c r="F81" s="12"/>
      <x:c r="G81" s="12"/>
      <x:c r="H81" s="221"/>
      <x:c r="I81" s="202"/>
      <x:c r="J81" s="202"/>
      <x:c r="K81" s="202"/>
      <x:c r="L81" s="202"/>
      <x:c r="M81" s="12" t="str">
        <x:f>IF(AND(NOT(ISNUMBER(H81)),H81=""),"Missing",IF(H81="N/O","N/O",IF(ISNUMBER(N81),"Valid","Check entry")))</x:f>
        <x:v>Missing</x:v>
      </x:c>
      <x:c r="N81" s="12" t="str">
        <x:f>IF(ISNUMBER(H81),IF(AND(H81&gt;=1,H81&lt;=4,MOD(H81,1)=0),H81,""),"")</x:f>
      </x:c>
    </x:row>
    <x:row r="82" ht="52" customHeight="1">
      <x:c r="A82" s="12" t="str">
        <x:v>CG05</x:v>
      </x:c>
      <x:c r="B82" s="12" t="str">
        <x:v>Handling conflict and group dynamics</x:v>
      </x:c>
      <x:c r="C82" s="12" t="str">
        <x:v>I notice when things are not said that indicate conflict</x:v>
      </x:c>
      <x:c r="D82" s="12"/>
      <x:c r="E82" s="12"/>
      <x:c r="F82" s="12"/>
      <x:c r="G82" s="12"/>
      <x:c r="H82" s="221"/>
      <x:c r="I82" s="202"/>
      <x:c r="J82" s="202"/>
      <x:c r="K82" s="202"/>
      <x:c r="L82" s="202"/>
      <x:c r="M82" s="12" t="str">
        <x:f>IF(AND(NOT(ISNUMBER(H82)),H82=""),"Missing",IF(H82="N/O","N/O",IF(ISNUMBER(N82),"Valid","Check entry")))</x:f>
        <x:v>Missing</x:v>
      </x:c>
      <x:c r="N82" s="12" t="str">
        <x:f>IF(ISNUMBER(H82),IF(AND(H82&gt;=1,H82&lt;=4,MOD(H82,1)=0),H82,""),"")</x:f>
      </x:c>
    </x:row>
    <x:row r="83" ht="52" customHeight="1">
      <x:c r="A83" s="12" t="str">
        <x:v>CG06</x:v>
      </x:c>
      <x:c r="B83" s="12" t="str">
        <x:v>Handling conflict and group dynamics</x:v>
      </x:c>
      <x:c r="C83" s="12" t="str">
        <x:v>I use conflict as a rich source of change</x:v>
      </x:c>
      <x:c r="D83" s="12"/>
      <x:c r="E83" s="12"/>
      <x:c r="F83" s="12"/>
      <x:c r="G83" s="12"/>
      <x:c r="H83" s="221"/>
      <x:c r="I83" s="202"/>
      <x:c r="J83" s="202"/>
      <x:c r="K83" s="202"/>
      <x:c r="L83" s="202"/>
      <x:c r="M83" s="12" t="str">
        <x:f>IF(AND(NOT(ISNUMBER(H83)),H83=""),"Missing",IF(H83="N/O","N/O",IF(ISNUMBER(N83),"Valid","Check entry")))</x:f>
        <x:v>Missing</x:v>
      </x:c>
      <x:c r="N83" s="12" t="str">
        <x:f>IF(ISNUMBER(H83),IF(AND(H83&gt;=1,H83&lt;=4,MOD(H83,1)=0),H83,""),"")</x:f>
      </x:c>
    </x:row>
    <x:row r="84" ht="52" customHeight="1">
      <x:c r="A84" s="12" t="str">
        <x:v>CG07</x:v>
      </x:c>
      <x:c r="B84" s="12" t="str">
        <x:v>Handling conflict and group dynamics</x:v>
      </x:c>
      <x:c r="C84" s="12" t="str">
        <x:v>I provide a safe environment for conflict to surface</x:v>
      </x:c>
      <x:c r="D84" s="12"/>
      <x:c r="E84" s="12"/>
      <x:c r="F84" s="12"/>
      <x:c r="G84" s="12"/>
      <x:c r="H84" s="221"/>
      <x:c r="I84" s="202"/>
      <x:c r="J84" s="202"/>
      <x:c r="K84" s="202"/>
      <x:c r="L84" s="202"/>
      <x:c r="M84" s="12" t="str">
        <x:f>IF(AND(NOT(ISNUMBER(H84)),H84=""),"Missing",IF(H84="N/O","N/O",IF(ISNUMBER(N84),"Valid","Check entry")))</x:f>
        <x:v>Missing</x:v>
      </x:c>
      <x:c r="N84" s="12" t="str">
        <x:f>IF(ISNUMBER(H84),IF(AND(H84&gt;=1,H84&lt;=4,MOD(H84,1)=0),H84,""),"")</x:f>
      </x:c>
    </x:row>
    <x:row r="85" ht="52" customHeight="1">
      <x:c r="A85" s="12" t="str">
        <x:v>CG08</x:v>
      </x:c>
      <x:c r="B85" s="12" t="str">
        <x:v>Handling conflict and group dynamics</x:v>
      </x:c>
      <x:c r="C85" s="12" t="str">
        <x:v>I notice patterns in group interaction and draw this to the attention of the group</x:v>
      </x:c>
      <x:c r="D85" s="12"/>
      <x:c r="E85" s="12"/>
      <x:c r="F85" s="12"/>
      <x:c r="G85" s="12"/>
      <x:c r="H85" s="221"/>
      <x:c r="I85" s="202"/>
      <x:c r="J85" s="202"/>
      <x:c r="K85" s="202"/>
      <x:c r="L85" s="202"/>
      <x:c r="M85" s="12" t="str">
        <x:f>IF(AND(NOT(ISNUMBER(H85)),H85=""),"Missing",IF(H85="N/O","N/O",IF(ISNUMBER(N85),"Valid","Check entry")))</x:f>
        <x:v>Missing</x:v>
      </x:c>
      <x:c r="N85" s="12" t="str">
        <x:f>IF(ISNUMBER(H85),IF(AND(H85&gt;=1,H85&lt;=4,MOD(H85,1)=0),H85,""),"")</x:f>
      </x:c>
    </x:row>
    <x:row r="86" ht="52" customHeight="1">
      <x:c r="A86" s="12" t="str">
        <x:v>CG09</x:v>
      </x:c>
      <x:c r="B86" s="12" t="str">
        <x:v>Handling conflict and group dynamics</x:v>
      </x:c>
      <x:c r="C86" s="12" t="str">
        <x:v>I confront the group and individuals</x:v>
      </x:c>
      <x:c r="D86" s="12"/>
      <x:c r="E86" s="12"/>
      <x:c r="F86" s="12"/>
      <x:c r="G86" s="12"/>
      <x:c r="H86" s="221"/>
      <x:c r="I86" s="202"/>
      <x:c r="J86" s="202"/>
      <x:c r="K86" s="202"/>
      <x:c r="L86" s="202"/>
      <x:c r="M86" s="12" t="str">
        <x:f>IF(AND(NOT(ISNUMBER(H86)),H86=""),"Missing",IF(H86="N/O","N/O",IF(ISNUMBER(N86),"Valid","Check entry")))</x:f>
        <x:v>Missing</x:v>
      </x:c>
      <x:c r="N86" s="12" t="str">
        <x:f>IF(ISNUMBER(H86),IF(AND(H86&gt;=1,H86&lt;=4,MOD(H86,1)=0),H86,""),"")</x:f>
      </x:c>
    </x:row>
    <x:row r="87" ht="52" customHeight="1">
      <x:c r="A87" s="12" t="str">
        <x:v>CG10</x:v>
      </x:c>
      <x:c r="B87" s="12" t="str">
        <x:v>Handling conflict and group dynamics</x:v>
      </x:c>
      <x:c r="C87" s="12" t="str">
        <x:v>I notice who speaks and who gets listened to</x:v>
      </x:c>
      <x:c r="D87" s="12"/>
      <x:c r="E87" s="12"/>
      <x:c r="F87" s="12"/>
      <x:c r="G87" s="12"/>
      <x:c r="H87" s="221"/>
      <x:c r="I87" s="202"/>
      <x:c r="J87" s="202"/>
      <x:c r="K87" s="202"/>
      <x:c r="L87" s="202"/>
      <x:c r="M87" s="12" t="str">
        <x:f>IF(AND(NOT(ISNUMBER(H87)),H87=""),"Missing",IF(H87="N/O","N/O",IF(ISNUMBER(N87),"Valid","Check entry")))</x:f>
        <x:v>Missing</x:v>
      </x:c>
      <x:c r="N87" s="12" t="str">
        <x:f>IF(ISNUMBER(H87),IF(AND(H87&gt;=1,H87&lt;=4,MOD(H87,1)=0),H87,""),"")</x:f>
      </x:c>
    </x:row>
    <x:row r="88" ht="52" customHeight="1">
      <x:c r="A88" s="12" t="str">
        <x:v>CG11</x:v>
      </x:c>
      <x:c r="B88" s="12" t="str">
        <x:v>Handling conflict and group dynamics</x:v>
      </x:c>
      <x:c r="C88" s="12" t="str">
        <x:v>I spot underlying emotions and currents</x:v>
      </x:c>
      <x:c r="D88" s="12"/>
      <x:c r="E88" s="12"/>
      <x:c r="F88" s="12"/>
      <x:c r="G88" s="12"/>
      <x:c r="H88" s="221"/>
      <x:c r="I88" s="202"/>
      <x:c r="J88" s="202"/>
      <x:c r="K88" s="202"/>
      <x:c r="L88" s="202"/>
      <x:c r="M88" s="12" t="str">
        <x:f>IF(AND(NOT(ISNUMBER(H88)),H88=""),"Missing",IF(H88="N/O","N/O",IF(ISNUMBER(N88),"Valid","Check entry")))</x:f>
        <x:v>Missing</x:v>
      </x:c>
      <x:c r="N88" s="12" t="str">
        <x:f>IF(ISNUMBER(H88),IF(AND(H88&gt;=1,H88&lt;=4,MOD(H88,1)=0),H88,""),"")</x:f>
      </x:c>
    </x:row>
    <x:row r="89" ht="52" customHeight="1">
      <x:c r="A89" s="12" t="str">
        <x:v>CG12</x:v>
      </x:c>
      <x:c r="B89" s="12" t="str">
        <x:v>Handling conflict and group dynamics</x:v>
      </x:c>
      <x:c r="C89" s="12" t="str">
        <x:v>I can track my emotions and express them appropriately</x:v>
      </x:c>
      <x:c r="D89" s="12"/>
      <x:c r="E89" s="12"/>
      <x:c r="F89" s="12"/>
      <x:c r="G89" s="12"/>
      <x:c r="H89" s="221"/>
      <x:c r="I89" s="202"/>
      <x:c r="J89" s="202"/>
      <x:c r="K89" s="202"/>
      <x:c r="L89" s="202"/>
      <x:c r="M89" s="12" t="str">
        <x:f>IF(AND(NOT(ISNUMBER(H89)),H89=""),"Missing",IF(H89="N/O","N/O",IF(ISNUMBER(N89),"Valid","Check entry")))</x:f>
        <x:v>Missing</x:v>
      </x:c>
      <x:c r="N89" s="12" t="str">
        <x:f>IF(ISNUMBER(H89),IF(AND(H89&gt;=1,H89&lt;=4,MOD(H89,1)=0),H89,""),"")</x:f>
      </x:c>
    </x:row>
    <x:row r="90" ht="52" customHeight="1">
      <x:c r="A90" s="12" t="str">
        <x:v>CG13</x:v>
      </x:c>
      <x:c r="B90" s="12" t="str">
        <x:v>Handling conflict and group dynamics</x:v>
      </x:c>
      <x:c r="C90" s="12" t="str">
        <x:v>I identify when what is said or done is at odds with what people say they are committed to</x:v>
      </x:c>
      <x:c r="D90" s="12"/>
      <x:c r="E90" s="12"/>
      <x:c r="F90" s="12"/>
      <x:c r="G90" s="12"/>
      <x:c r="H90" s="221"/>
      <x:c r="I90" s="202"/>
      <x:c r="J90" s="202"/>
      <x:c r="K90" s="202"/>
      <x:c r="L90" s="202"/>
      <x:c r="M90" s="12" t="str">
        <x:f>IF(AND(NOT(ISNUMBER(H90)),H90=""),"Missing",IF(H90="N/O","N/O",IF(ISNUMBER(N90),"Valid","Check entry")))</x:f>
        <x:v>Missing</x:v>
      </x:c>
      <x:c r="N90" s="12" t="str">
        <x:f>IF(ISNUMBER(H90),IF(AND(H90&gt;=1,H90&lt;=4,MOD(H90,1)=0),H90,""),"")</x:f>
      </x:c>
    </x:row>
    <x:row r="91" ht="52" customHeight="1">
      <x:c r="A91" s="12" t="str">
        <x:v>CG14</x:v>
      </x:c>
      <x:c r="B91" s="12" t="str">
        <x:v>Handling conflict and group dynamics</x:v>
      </x:c>
      <x:c r="C91" s="12" t="str">
        <x:v>I highlight established and developing group norms</x:v>
      </x:c>
      <x:c r="D91" s="12"/>
      <x:c r="E91" s="12"/>
      <x:c r="F91" s="12"/>
      <x:c r="G91" s="12"/>
      <x:c r="H91" s="221"/>
      <x:c r="I91" s="202"/>
      <x:c r="J91" s="202"/>
      <x:c r="K91" s="202"/>
      <x:c r="L91" s="202"/>
      <x:c r="M91" s="12" t="str">
        <x:f>IF(AND(NOT(ISNUMBER(H91)),H91=""),"Missing",IF(H91="N/O","N/O",IF(ISNUMBER(N91),"Valid","Check entry")))</x:f>
        <x:v>Missing</x:v>
      </x:c>
      <x:c r="N91" s="12" t="str">
        <x:f>IF(ISNUMBER(H91),IF(AND(H91&gt;=1,H91&lt;=4,MOD(H91,1)=0),H91,""),"")</x:f>
      </x:c>
    </x:row>
    <x:row r="92" ht="52" customHeight="1">
      <x:c r="A92" s="12" t="str">
        <x:v>CG15</x:v>
      </x:c>
      <x:c r="B92" s="12" t="str">
        <x:v>Handling conflict and group dynamics</x:v>
      </x:c>
      <x:c r="C92" s="12" t="str">
        <x:v>I am comfortable when conflict results in charged emotion</x:v>
      </x:c>
      <x:c r="D92" s="12"/>
      <x:c r="E92" s="12"/>
      <x:c r="F92" s="12"/>
      <x:c r="G92" s="12"/>
      <x:c r="H92" s="221"/>
      <x:c r="I92" s="202"/>
      <x:c r="J92" s="202"/>
      <x:c r="K92" s="202"/>
      <x:c r="L92" s="202"/>
      <x:c r="M92" s="12" t="str">
        <x:f>IF(AND(NOT(ISNUMBER(H92)),H92=""),"Missing",IF(H92="N/O","N/O",IF(ISNUMBER(N92),"Valid","Check entry")))</x:f>
        <x:v>Missing</x:v>
      </x:c>
      <x:c r="N92" s="12" t="str">
        <x:f>IF(ISNUMBER(H92),IF(AND(H92&gt;=1,H92&lt;=4,MOD(H92,1)=0),H92,""),"")</x:f>
      </x:c>
    </x:row>
    <x:row r="93" ht="52" customHeight="1">
      <x:c r="A93" s="12" t="str">
        <x:v>CG16</x:v>
      </x:c>
      <x:c r="B93" s="12" t="str">
        <x:v>Handling conflict and group dynamics</x:v>
      </x:c>
      <x:c r="C93" s="12" t="str">
        <x:v>I mediate effectively when required</x:v>
      </x:c>
      <x:c r="D93" s="12"/>
      <x:c r="E93" s="12"/>
      <x:c r="F93" s="12"/>
      <x:c r="G93" s="12"/>
      <x:c r="H93" s="221"/>
      <x:c r="I93" s="202"/>
      <x:c r="J93" s="202"/>
      <x:c r="K93" s="202"/>
      <x:c r="L93" s="202"/>
      <x:c r="M93" s="12" t="str">
        <x:f>IF(AND(NOT(ISNUMBER(H93)),H93=""),"Missing",IF(H93="N/O","N/O",IF(ISNUMBER(N93),"Valid","Check entry")))</x:f>
        <x:v>Missing</x:v>
      </x:c>
      <x:c r="N93" s="12" t="str">
        <x:f>IF(ISNUMBER(H93),IF(AND(H93&gt;=1,H93&lt;=4,MOD(H93,1)=0),H93,""),"")</x:f>
      </x:c>
    </x:row>
    <x:row r="94" ht="52" customHeight="1">
      <x:c r="A94" s="12" t="str">
        <x:v>FS01</x:v>
      </x:c>
      <x:c r="B94" s="12" t="str">
        <x:v>Flexing your facilitation style</x:v>
      </x:c>
      <x:c r="C94" s="12" t="str">
        <x:v>I am comfortable either leading or following the group</x:v>
      </x:c>
      <x:c r="D94" s="12"/>
      <x:c r="E94" s="12"/>
      <x:c r="F94" s="12"/>
      <x:c r="G94" s="12"/>
      <x:c r="H94" s="221"/>
      <x:c r="I94" s="202"/>
      <x:c r="J94" s="202"/>
      <x:c r="K94" s="202"/>
      <x:c r="L94" s="202"/>
      <x:c r="M94" s="12" t="str">
        <x:f>IF(AND(NOT(ISNUMBER(H94)),H94=""),"Missing",IF(H94="N/O","N/O",IF(ISNUMBER(N94),"Valid","Check entry")))</x:f>
        <x:v>Missing</x:v>
      </x:c>
      <x:c r="N94" s="12" t="str">
        <x:f>IF(ISNUMBER(H94),IF(AND(H94&gt;=1,H94&lt;=4,MOD(H94,1)=0),H94,""),"")</x:f>
      </x:c>
    </x:row>
    <x:row r="95" ht="52" customHeight="1">
      <x:c r="A95" s="12" t="str">
        <x:v>FS02</x:v>
      </x:c>
      <x:c r="B95" s="12" t="str">
        <x:v>Flexing your facilitation style</x:v>
      </x:c>
      <x:c r="C95" s="12" t="str">
        <x:v>I adapt the programme and my style to emerging needs</x:v>
      </x:c>
      <x:c r="D95" s="12"/>
      <x:c r="E95" s="12"/>
      <x:c r="F95" s="12"/>
      <x:c r="G95" s="12"/>
      <x:c r="H95" s="221"/>
      <x:c r="I95" s="202"/>
      <x:c r="J95" s="202"/>
      <x:c r="K95" s="202"/>
      <x:c r="L95" s="202"/>
      <x:c r="M95" s="12" t="str">
        <x:f>IF(AND(NOT(ISNUMBER(H95)),H95=""),"Missing",IF(H95="N/O","N/O",IF(ISNUMBER(N95),"Valid","Check entry")))</x:f>
        <x:v>Missing</x:v>
      </x:c>
      <x:c r="N95" s="12" t="str">
        <x:f>IF(ISNUMBER(H95),IF(AND(H95&gt;=1,H95&lt;=4,MOD(H95,1)=0),H95,""),"")</x:f>
      </x:c>
    </x:row>
    <x:row r="96" ht="52" customHeight="1">
      <x:c r="A96" s="12" t="str">
        <x:v>FS03</x:v>
      </x:c>
      <x:c r="B96" s="12" t="str">
        <x:v>Flexing your facilitation style</x:v>
      </x:c>
      <x:c r="C96" s="12" t="str">
        <x:v>I know how and when to stay quiet</x:v>
      </x:c>
      <x:c r="D96" s="12"/>
      <x:c r="E96" s="12"/>
      <x:c r="F96" s="12"/>
      <x:c r="G96" s="12"/>
      <x:c r="H96" s="221"/>
      <x:c r="I96" s="202"/>
      <x:c r="J96" s="202"/>
      <x:c r="K96" s="202"/>
      <x:c r="L96" s="202"/>
      <x:c r="M96" s="12" t="str">
        <x:f>IF(AND(NOT(ISNUMBER(H96)),H96=""),"Missing",IF(H96="N/O","N/O",IF(ISNUMBER(N96),"Valid","Check entry")))</x:f>
        <x:v>Missing</x:v>
      </x:c>
      <x:c r="N96" s="12" t="str">
        <x:f>IF(ISNUMBER(H96),IF(AND(H96&gt;=1,H96&lt;=4,MOD(H96,1)=0),H96,""),"")</x:f>
      </x:c>
    </x:row>
    <x:row r="97" ht="52" customHeight="1">
      <x:c r="A97" s="12" t="str">
        <x:v>FS04</x:v>
      </x:c>
      <x:c r="B97" s="12" t="str">
        <x:v>Flexing your facilitation style</x:v>
      </x:c>
      <x:c r="C97" s="12" t="str">
        <x:v>I am comfortable asserting myself with the Group</x:v>
      </x:c>
      <x:c r="D97" s="12"/>
      <x:c r="E97" s="12"/>
      <x:c r="F97" s="12"/>
      <x:c r="G97" s="12"/>
      <x:c r="H97" s="221"/>
      <x:c r="I97" s="202"/>
      <x:c r="J97" s="202"/>
      <x:c r="K97" s="202"/>
      <x:c r="L97" s="202"/>
      <x:c r="M97" s="12" t="str">
        <x:f>IF(AND(NOT(ISNUMBER(H97)),H97=""),"Missing",IF(H97="N/O","N/O",IF(ISNUMBER(N97),"Valid","Check entry")))</x:f>
        <x:v>Missing</x:v>
      </x:c>
      <x:c r="N97" s="12" t="str">
        <x:f>IF(ISNUMBER(H97),IF(AND(H97&gt;=1,H97&lt;=4,MOD(H97,1)=0),H97,""),"")</x:f>
      </x:c>
    </x:row>
    <x:row r="98" ht="52" customHeight="1">
      <x:c r="A98" s="12" t="str">
        <x:v>FS05</x:v>
      </x:c>
      <x:c r="B98" s="12" t="str">
        <x:v>Flexing your facilitation style</x:v>
      </x:c>
      <x:c r="C98" s="12" t="str">
        <x:v>I can switch from the big picture to the detail and vice versa</x:v>
      </x:c>
      <x:c r="D98" s="12"/>
      <x:c r="E98" s="12"/>
      <x:c r="F98" s="12"/>
      <x:c r="G98" s="12"/>
      <x:c r="H98" s="221"/>
      <x:c r="I98" s="202"/>
      <x:c r="J98" s="202"/>
      <x:c r="K98" s="202"/>
      <x:c r="L98" s="202"/>
      <x:c r="M98" s="12" t="str">
        <x:f>IF(AND(NOT(ISNUMBER(H98)),H98=""),"Missing",IF(H98="N/O","N/O",IF(ISNUMBER(N98),"Valid","Check entry")))</x:f>
        <x:v>Missing</x:v>
      </x:c>
      <x:c r="N98" s="12" t="str">
        <x:f>IF(ISNUMBER(H98),IF(AND(H98&gt;=1,H98&lt;=4,MOD(H98,1)=0),H98,""),"")</x:f>
      </x:c>
    </x:row>
    <x:row r="99" ht="52" customHeight="1">
      <x:c r="A99" s="12" t="str">
        <x:v>FS06</x:v>
      </x:c>
      <x:c r="B99" s="12" t="str">
        <x:v>Flexing your facilitation style</x:v>
      </x:c>
      <x:c r="C99" s="12" t="str">
        <x:v>I am comfortable with ambiguity and uncertainty</x:v>
      </x:c>
      <x:c r="D99" s="12"/>
      <x:c r="E99" s="12"/>
      <x:c r="F99" s="12"/>
      <x:c r="G99" s="12"/>
      <x:c r="H99" s="221"/>
      <x:c r="I99" s="202"/>
      <x:c r="J99" s="202"/>
      <x:c r="K99" s="202"/>
      <x:c r="L99" s="202"/>
      <x:c r="M99" s="12" t="str">
        <x:f>IF(AND(NOT(ISNUMBER(H99)),H99=""),"Missing",IF(H99="N/O","N/O",IF(ISNUMBER(N99),"Valid","Check entry")))</x:f>
        <x:v>Missing</x:v>
      </x:c>
      <x:c r="N99" s="12" t="str">
        <x:f>IF(ISNUMBER(H99),IF(AND(H99&gt;=1,H99&lt;=4,MOD(H99,1)=0),H99,""),"")</x:f>
      </x:c>
    </x:row>
    <x:row r="100" ht="52" customHeight="1">
      <x:c r="A100" s="12" t="str">
        <x:v>FS07</x:v>
      </x:c>
      <x:c r="B100" s="12" t="str">
        <x:v>Flexing your facilitation style</x:v>
      </x:c>
      <x:c r="C100" s="12" t="str">
        <x:v>I am comfortable with a structured approach</x:v>
      </x:c>
      <x:c r="D100" s="12"/>
      <x:c r="E100" s="12"/>
      <x:c r="F100" s="12"/>
      <x:c r="G100" s="12"/>
      <x:c r="H100" s="221"/>
      <x:c r="I100" s="202"/>
      <x:c r="J100" s="202"/>
      <x:c r="K100" s="202"/>
      <x:c r="L100" s="202"/>
      <x:c r="M100" s="12" t="str">
        <x:f>IF(AND(NOT(ISNUMBER(H100)),H100=""),"Missing",IF(H100="N/O","N/O",IF(ISNUMBER(N100),"Valid","Check entry")))</x:f>
        <x:v>Missing</x:v>
      </x:c>
      <x:c r="N100" s="12" t="str">
        <x:f>IF(ISNUMBER(H100),IF(AND(H100&gt;=1,H100&lt;=4,MOD(H100,1)=0),H100,""),"")</x:f>
      </x:c>
    </x:row>
    <x:row r="101" ht="52" customHeight="1">
      <x:c r="A101" s="12" t="str">
        <x:v>FS08</x:v>
      </x:c>
      <x:c r="B101" s="12" t="str">
        <x:v>Flexing your facilitation style</x:v>
      </x:c>
      <x:c r="C101" s="12" t="str">
        <x:v>I prefer to ask but if the situation warrants it I am happy to tell</x:v>
      </x:c>
      <x:c r="D101" s="12"/>
      <x:c r="E101" s="12"/>
      <x:c r="F101" s="12"/>
      <x:c r="G101" s="12"/>
      <x:c r="H101" s="221"/>
      <x:c r="I101" s="202"/>
      <x:c r="J101" s="202"/>
      <x:c r="K101" s="202"/>
      <x:c r="L101" s="202"/>
      <x:c r="M101" s="12" t="str">
        <x:f>IF(AND(NOT(ISNUMBER(H101)),H101=""),"Missing",IF(H101="N/O","N/O",IF(ISNUMBER(N101),"Valid","Check entry")))</x:f>
        <x:v>Missing</x:v>
      </x:c>
      <x:c r="N101" s="12" t="str">
        <x:f>IF(ISNUMBER(H101),IF(AND(H101&gt;=1,H101&lt;=4,MOD(H101,1)=0),H101,""),"")</x:f>
      </x:c>
    </x:row>
    <x:row r="102" ht="52" customHeight="1">
      <x:c r="A102" s="12" t="str">
        <x:v>FS09</x:v>
      </x:c>
      <x:c r="B102" s="12" t="str">
        <x:v>Flexing your facilitation style</x:v>
      </x:c>
      <x:c r="C102" s="12" t="str">
        <x:v>I resist the temptation to provide answers and opinions</x:v>
      </x:c>
      <x:c r="D102" s="12"/>
      <x:c r="E102" s="12"/>
      <x:c r="F102" s="12"/>
      <x:c r="G102" s="12"/>
      <x:c r="H102" s="221"/>
      <x:c r="I102" s="202"/>
      <x:c r="J102" s="202"/>
      <x:c r="K102" s="202"/>
      <x:c r="L102" s="202"/>
      <x:c r="M102" s="12" t="str">
        <x:f>IF(AND(NOT(ISNUMBER(H102)),H102=""),"Missing",IF(H102="N/O","N/O",IF(ISNUMBER(N102),"Valid","Check entry")))</x:f>
        <x:v>Missing</x:v>
      </x:c>
      <x:c r="N102" s="12" t="str">
        <x:f>IF(ISNUMBER(H102),IF(AND(H102&gt;=1,H102&lt;=4,MOD(H102,1)=0),H102,""),"")</x:f>
      </x:c>
    </x:row>
    <x:row r="103" ht="52" customHeight="1">
      <x:c r="A103" s="12" t="str">
        <x:v>FS10</x:v>
      </x:c>
      <x:c r="B103" s="12" t="str">
        <x:v>Flexing your facilitation style</x:v>
      </x:c>
      <x:c r="C103" s="12" t="str">
        <x:v>I pay attention to both group task and process</x:v>
      </x:c>
      <x:c r="D103" s="12"/>
      <x:c r="E103" s="12"/>
      <x:c r="F103" s="12"/>
      <x:c r="G103" s="12"/>
      <x:c r="H103" s="221"/>
      <x:c r="I103" s="202"/>
      <x:c r="J103" s="202"/>
      <x:c r="K103" s="202"/>
      <x:c r="L103" s="202"/>
      <x:c r="M103" s="12" t="str">
        <x:f>IF(AND(NOT(ISNUMBER(H103)),H103=""),"Missing",IF(H103="N/O","N/O",IF(ISNUMBER(N103),"Valid","Check entry")))</x:f>
        <x:v>Missing</x:v>
      </x:c>
      <x:c r="N103" s="12" t="str">
        <x:f>IF(ISNUMBER(H103),IF(AND(H103&gt;=1,H103&lt;=4,MOD(H103,1)=0),H103,""),"")</x:f>
      </x:c>
    </x:row>
    <x:row r="104" ht="52" customHeight="1">
      <x:c r="A104" s="12" t="str">
        <x:v>FS11</x:v>
      </x:c>
      <x:c r="B104" s="12" t="str">
        <x:v>Flexing your facilitation style</x:v>
      </x:c>
      <x:c r="C104" s="12" t="str">
        <x:v>I intervene effectively at the procedural level</x:v>
      </x:c>
      <x:c r="D104" s="12"/>
      <x:c r="E104" s="12"/>
      <x:c r="F104" s="12"/>
      <x:c r="G104" s="12"/>
      <x:c r="H104" s="221"/>
      <x:c r="I104" s="202"/>
      <x:c r="J104" s="202"/>
      <x:c r="K104" s="202"/>
      <x:c r="L104" s="202"/>
      <x:c r="M104" s="12" t="str">
        <x:f>IF(AND(NOT(ISNUMBER(H104)),H104=""),"Missing",IF(H104="N/O","N/O",IF(ISNUMBER(N104),"Valid","Check entry")))</x:f>
        <x:v>Missing</x:v>
      </x:c>
      <x:c r="N104" s="12" t="str">
        <x:f>IF(ISNUMBER(H104),IF(AND(H104&gt;=1,H104&lt;=4,MOD(H104,1)=0),H104,""),"")</x:f>
      </x:c>
    </x:row>
    <x:row r="105" ht="52" customHeight="1">
      <x:c r="A105" s="12" t="str">
        <x:v>FS12</x:v>
      </x:c>
      <x:c r="B105" s="12" t="str">
        <x:v>Flexing your facilitation style</x:v>
      </x:c>
      <x:c r="C105" s="12" t="str">
        <x:v>I intervene effectively at the interaction level</x:v>
      </x:c>
      <x:c r="D105" s="12"/>
      <x:c r="E105" s="12"/>
      <x:c r="F105" s="12"/>
      <x:c r="G105" s="12"/>
      <x:c r="H105" s="221"/>
      <x:c r="I105" s="202"/>
      <x:c r="J105" s="202"/>
      <x:c r="K105" s="202"/>
      <x:c r="L105" s="202"/>
      <x:c r="M105" s="12" t="str">
        <x:f>IF(AND(NOT(ISNUMBER(H105)),H105=""),"Missing",IF(H105="N/O","N/O",IF(ISNUMBER(N105),"Valid","Check entry")))</x:f>
        <x:v>Missing</x:v>
      </x:c>
      <x:c r="N105" s="12" t="str">
        <x:f>IF(ISNUMBER(H105),IF(AND(H105&gt;=1,H105&lt;=4,MOD(H105,1)=0),H105,""),"")</x:f>
      </x:c>
    </x:row>
    <x:row r="106" ht="52" customHeight="1">
      <x:c r="A106" s="12" t="str">
        <x:v>FS13</x:v>
      </x:c>
      <x:c r="B106" s="12" t="str">
        <x:v>Flexing your facilitation style</x:v>
      </x:c>
      <x:c r="C106" s="12" t="str">
        <x:v>I intervene effectively at the feelings level</x:v>
      </x:c>
      <x:c r="D106" s="12"/>
      <x:c r="E106" s="12"/>
      <x:c r="F106" s="12"/>
      <x:c r="G106" s="12"/>
      <x:c r="H106" s="221"/>
      <x:c r="I106" s="202"/>
      <x:c r="J106" s="202"/>
      <x:c r="K106" s="202"/>
      <x:c r="L106" s="202"/>
      <x:c r="M106" s="12" t="str">
        <x:f>IF(AND(NOT(ISNUMBER(H106)),H106=""),"Missing",IF(H106="N/O","N/O",IF(ISNUMBER(N106),"Valid","Check entry")))</x:f>
        <x:v>Missing</x:v>
      </x:c>
      <x:c r="N106" s="12" t="str">
        <x:f>IF(ISNUMBER(H106),IF(AND(H106&gt;=1,H106&lt;=4,MOD(H106,1)=0),H106,""),"")</x:f>
      </x:c>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85" t="str">
        <x:v>Attributed Roffey Park working transcription, not an HR Delivery-owned assessment. This review preserves the 96 source statements across six frequency areas. Numeric codes, stable IDs, mixed order and N/O are toolkit additions. There is no overall competence score.</x:v>
      </x:c>
      <x:c r="B109" s="85"/>
      <x:c r="C109" s="85"/>
      <x:c r="D109" s="85"/>
      <x:c r="E109" s="85"/>
      <x:c r="F109" s="85"/>
      <x:c r="G109" s="85"/>
      <x:c r="H109" s="85"/>
      <x:c r="I109" s="85"/>
      <x:c r="J109" s="85"/>
      <x:c r="K109" s="85"/>
      <x:c r="L109" s="85"/>
      <x:c r="M109" s="12"/>
      <x:c r="N109" s="12"/>
    </x:row>
    <x:row r="110" ht="22" customHeight="1">
      <x:c r="A110" s="85"/>
      <x:c r="B110" s="85"/>
      <x:c r="C110" s="85"/>
      <x:c r="D110" s="85"/>
      <x:c r="E110" s="85"/>
      <x:c r="F110" s="85"/>
      <x:c r="G110" s="85"/>
      <x:c r="H110" s="85"/>
      <x:c r="I110" s="85"/>
      <x:c r="J110" s="85"/>
      <x:c r="K110" s="85"/>
      <x:c r="L110" s="85"/>
      <x:c r="M110" s="12"/>
      <x:c r="N110" s="12"/>
    </x:row>
    <x:row r="111" ht="22" customHeight="1">
      <x:c r="A111" s="85"/>
      <x:c r="B111" s="85"/>
      <x:c r="C111" s="85"/>
      <x:c r="D111" s="85"/>
      <x:c r="E111" s="85"/>
      <x:c r="F111" s="85"/>
      <x:c r="G111" s="85"/>
      <x:c r="H111" s="85"/>
      <x:c r="I111" s="85"/>
      <x:c r="J111" s="85"/>
      <x:c r="K111" s="85"/>
      <x:c r="L111" s="85"/>
      <x:c r="M111" s="12"/>
      <x:c r="N111" s="12"/>
    </x:row>
    <x:row r="112" ht="22" customHeight="1">
      <x:c r="A112" s="85"/>
      <x:c r="B112" s="85"/>
      <x:c r="C112" s="85"/>
      <x:c r="D112" s="85"/>
      <x:c r="E112" s="85"/>
      <x:c r="F112" s="85"/>
      <x:c r="G112" s="85"/>
      <x:c r="H112" s="85"/>
      <x:c r="I112" s="85"/>
      <x:c r="J112" s="85"/>
      <x:c r="K112" s="85"/>
      <x:c r="L112" s="85"/>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77" t="str">
        <x:v>Enter responses once here. D02 Mixed is a read-only review view; participants may complete either printed/fillable PDF version. Transfer by stable item ID, not by a guessed row order. See the profile for response counts and coverage.</x:v>
      </x:c>
      <x:c r="B114" s="77"/>
      <x:c r="C114" s="77"/>
      <x:c r="D114" s="77"/>
      <x:c r="E114" s="77"/>
      <x:c r="F114" s="77"/>
      <x:c r="G114" s="77"/>
      <x:c r="H114" s="77"/>
      <x:c r="I114" s="77"/>
      <x:c r="J114" s="77"/>
      <x:c r="K114" s="77"/>
      <x:c r="L114" s="77"/>
      <x:c r="M114" s="12"/>
      <x:c r="N114" s="12"/>
    </x:row>
    <x:row r="115" ht="22" customHeight="1">
      <x:c r="A115" s="77"/>
      <x:c r="B115" s="77"/>
      <x:c r="C115" s="77"/>
      <x:c r="D115" s="77"/>
      <x:c r="E115" s="77"/>
      <x:c r="F115" s="77"/>
      <x:c r="G115" s="77"/>
      <x:c r="H115" s="77"/>
      <x:c r="I115" s="77"/>
      <x:c r="J115" s="77"/>
      <x:c r="K115" s="77"/>
      <x:c r="L115" s="77"/>
      <x:c r="M115" s="12"/>
      <x:c r="N115" s="12"/>
    </x:row>
    <x:row r="116" ht="22" customHeight="1">
      <x:c r="A116" s="77"/>
      <x:c r="B116" s="77"/>
      <x:c r="C116" s="77"/>
      <x:c r="D116" s="77"/>
      <x:c r="E116" s="77"/>
      <x:c r="F116" s="77"/>
      <x:c r="G116" s="77"/>
      <x:c r="H116" s="77"/>
      <x:c r="I116" s="77"/>
      <x:c r="J116" s="77"/>
      <x:c r="K116" s="77"/>
      <x:c r="L116" s="77"/>
      <x:c r="M116" s="12"/>
      <x:c r="N116" s="12"/>
    </x:row>
    <x:row r="117" ht="22" customHeight="1">
      <x:c r="A117" s="77"/>
      <x:c r="B117" s="77"/>
      <x:c r="C117" s="77"/>
      <x:c r="D117" s="77"/>
      <x:c r="E117" s="77"/>
      <x:c r="F117" s="77"/>
      <x:c r="G117" s="77"/>
      <x:c r="H117" s="77"/>
      <x:c r="I117" s="77"/>
      <x:c r="J117" s="77"/>
      <x:c r="K117" s="77"/>
      <x:c r="L117" s="77"/>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39" t="str">
        <x:v>Review period and events</x:v>
      </x:c>
      <x:c r="B120" s="39"/>
      <x:c r="C120" s="39"/>
      <x:c r="D120" s="39"/>
      <x:c r="E120" s="52"/>
      <x:c r="F120" s="53"/>
      <x:c r="G120" s="53"/>
      <x:c r="H120" s="53"/>
      <x:c r="I120" s="53"/>
      <x:c r="J120" s="53"/>
      <x:c r="K120" s="53"/>
      <x:c r="L120" s="54"/>
      <x:c r="M120" s="12"/>
      <x:c r="N120" s="12"/>
    </x:row>
    <x:row r="121" ht="22" customHeight="1">
      <x:c r="A121" s="39"/>
      <x:c r="B121" s="39"/>
      <x:c r="C121" s="39"/>
      <x:c r="D121" s="39"/>
      <x:c r="E121" s="55"/>
      <x:c r="F121" s="48"/>
      <x:c r="G121" s="48"/>
      <x:c r="H121" s="48"/>
      <x:c r="I121" s="48"/>
      <x:c r="J121" s="48"/>
      <x:c r="K121" s="48"/>
      <x:c r="L121" s="56"/>
    </x:row>
    <x:row r="122" ht="22" customHeight="1">
      <x:c r="A122" s="39"/>
      <x:c r="B122" s="39"/>
      <x:c r="C122" s="39"/>
      <x:c r="D122" s="39"/>
      <x:c r="E122" s="57"/>
      <x:c r="F122" s="58"/>
      <x:c r="G122" s="58"/>
      <x:c r="H122" s="58"/>
      <x:c r="I122" s="58"/>
      <x:c r="J122" s="58"/>
      <x:c r="K122" s="58"/>
      <x:c r="L122" s="59"/>
    </x:row>
    <x:row r="123" ht="22" customHeight="1"/>
  </x:sheetData>
  <x:mergeCells>
    <x:mergeCell ref="A1:L3"/>
    <x:mergeCell ref="A5:C5"/>
    <x:mergeCell ref="D5:F5"/>
    <x:mergeCell ref="G5:I5"/>
    <x:mergeCell ref="J5:L5"/>
    <x:mergeCell ref="A6:L7"/>
    <x:mergeCell ref="A8:F8"/>
    <x:mergeCell ref="G8:L8"/>
    <x:mergeCell ref="A9:L9"/>
    <x:mergeCell ref="C10:G10"/>
    <x:mergeCell ref="I10:L10"/>
    <x:mergeCell ref="C11:G11"/>
    <x:mergeCell ref="I11:L11"/>
    <x:mergeCell ref="C12:G12"/>
    <x:mergeCell ref="I12:L12"/>
    <x:mergeCell ref="C13:G13"/>
    <x:mergeCell ref="I13:L13"/>
    <x:mergeCell ref="C14:G14"/>
    <x:mergeCell ref="I14:L14"/>
    <x:mergeCell ref="C15:G15"/>
    <x:mergeCell ref="I15:L15"/>
    <x:mergeCell ref="C16:G16"/>
    <x:mergeCell ref="I16:L16"/>
    <x:mergeCell ref="C17:G17"/>
    <x:mergeCell ref="I17:L17"/>
    <x:mergeCell ref="C18:G18"/>
    <x:mergeCell ref="I18:L18"/>
    <x:mergeCell ref="C19:G19"/>
    <x:mergeCell ref="I19:L19"/>
    <x:mergeCell ref="C20:G20"/>
    <x:mergeCell ref="I20:L20"/>
    <x:mergeCell ref="C21:G21"/>
    <x:mergeCell ref="I21:L21"/>
    <x:mergeCell ref="C22:G22"/>
    <x:mergeCell ref="I22:L22"/>
    <x:mergeCell ref="C23:G23"/>
    <x:mergeCell ref="I23:L23"/>
    <x:mergeCell ref="C24:G24"/>
    <x:mergeCell ref="I24:L24"/>
    <x:mergeCell ref="C25:G25"/>
    <x:mergeCell ref="I25:L25"/>
    <x:mergeCell ref="C26:G26"/>
    <x:mergeCell ref="I26:L26"/>
    <x:mergeCell ref="C27:G27"/>
    <x:mergeCell ref="I27:L27"/>
    <x:mergeCell ref="C28:G28"/>
    <x:mergeCell ref="I28:L28"/>
    <x:mergeCell ref="C29:G29"/>
    <x:mergeCell ref="I29:L29"/>
    <x:mergeCell ref="C30:G30"/>
    <x:mergeCell ref="I30:L30"/>
    <x:mergeCell ref="C31:G31"/>
    <x:mergeCell ref="I31:L31"/>
    <x:mergeCell ref="C32:G32"/>
    <x:mergeCell ref="I32:L32"/>
    <x:mergeCell ref="C33:G33"/>
    <x:mergeCell ref="I33:L33"/>
    <x:mergeCell ref="C34:G34"/>
    <x:mergeCell ref="I34:L34"/>
    <x:mergeCell ref="C35:G35"/>
    <x:mergeCell ref="I35:L35"/>
    <x:mergeCell ref="C36:G36"/>
    <x:mergeCell ref="I36:L36"/>
    <x:mergeCell ref="C37:G37"/>
    <x:mergeCell ref="I37:L37"/>
    <x:mergeCell ref="C38:G38"/>
    <x:mergeCell ref="I38:L38"/>
    <x:mergeCell ref="C39:G39"/>
    <x:mergeCell ref="I39:L39"/>
    <x:mergeCell ref="C40:G40"/>
    <x:mergeCell ref="I40:L40"/>
    <x:mergeCell ref="C41:G41"/>
    <x:mergeCell ref="I41:L41"/>
    <x:mergeCell ref="C42:G42"/>
    <x:mergeCell ref="I42:L42"/>
    <x:mergeCell ref="C43:G43"/>
    <x:mergeCell ref="I43:L43"/>
    <x:mergeCell ref="C44:G44"/>
    <x:mergeCell ref="I44:L44"/>
    <x:mergeCell ref="C45:G45"/>
    <x:mergeCell ref="I45:L45"/>
    <x:mergeCell ref="C46:G46"/>
    <x:mergeCell ref="I46:L46"/>
    <x:mergeCell ref="C47:G47"/>
    <x:mergeCell ref="I47:L47"/>
    <x:mergeCell ref="C48:G48"/>
    <x:mergeCell ref="I48:L48"/>
    <x:mergeCell ref="C49:G49"/>
    <x:mergeCell ref="I49:L49"/>
    <x:mergeCell ref="C50:G50"/>
    <x:mergeCell ref="I50:L50"/>
    <x:mergeCell ref="C51:G51"/>
    <x:mergeCell ref="I51:L51"/>
    <x:mergeCell ref="C52:G52"/>
    <x:mergeCell ref="I52:L52"/>
    <x:mergeCell ref="C53:G53"/>
    <x:mergeCell ref="I53:L53"/>
    <x:mergeCell ref="C54:G54"/>
    <x:mergeCell ref="I54:L54"/>
    <x:mergeCell ref="C55:G55"/>
    <x:mergeCell ref="I55:L55"/>
    <x:mergeCell ref="C56:G56"/>
    <x:mergeCell ref="I56:L56"/>
    <x:mergeCell ref="C57:G57"/>
    <x:mergeCell ref="I57:L57"/>
    <x:mergeCell ref="C58:G58"/>
    <x:mergeCell ref="I58:L58"/>
    <x:mergeCell ref="C59:G59"/>
    <x:mergeCell ref="I59:L59"/>
    <x:mergeCell ref="C60:G60"/>
    <x:mergeCell ref="I60:L60"/>
    <x:mergeCell ref="C61:G61"/>
    <x:mergeCell ref="I61:L61"/>
    <x:mergeCell ref="C62:G62"/>
    <x:mergeCell ref="I62:L62"/>
    <x:mergeCell ref="C63:G63"/>
    <x:mergeCell ref="I63:L63"/>
    <x:mergeCell ref="C64:G64"/>
    <x:mergeCell ref="I64:L64"/>
    <x:mergeCell ref="C65:G65"/>
    <x:mergeCell ref="I65:L65"/>
    <x:mergeCell ref="C66:G66"/>
    <x:mergeCell ref="I66:L66"/>
    <x:mergeCell ref="C67:G67"/>
    <x:mergeCell ref="I67:L67"/>
    <x:mergeCell ref="C68:G68"/>
    <x:mergeCell ref="I68:L68"/>
    <x:mergeCell ref="C69:G69"/>
    <x:mergeCell ref="I69:L69"/>
    <x:mergeCell ref="C70:G70"/>
    <x:mergeCell ref="I70:L70"/>
    <x:mergeCell ref="C71:G71"/>
    <x:mergeCell ref="I71:L71"/>
    <x:mergeCell ref="C72:G72"/>
    <x:mergeCell ref="I72:L72"/>
    <x:mergeCell ref="C73:G73"/>
    <x:mergeCell ref="I73:L73"/>
    <x:mergeCell ref="C74:G74"/>
    <x:mergeCell ref="I74:L74"/>
    <x:mergeCell ref="C75:G75"/>
    <x:mergeCell ref="I75:L75"/>
    <x:mergeCell ref="C76:G76"/>
    <x:mergeCell ref="I76:L76"/>
    <x:mergeCell ref="C77:G77"/>
    <x:mergeCell ref="I77:L77"/>
    <x:mergeCell ref="C78:G78"/>
    <x:mergeCell ref="I78:L78"/>
    <x:mergeCell ref="C79:G79"/>
    <x:mergeCell ref="I79:L79"/>
    <x:mergeCell ref="C80:G80"/>
    <x:mergeCell ref="I80:L80"/>
    <x:mergeCell ref="C81:G81"/>
    <x:mergeCell ref="I81:L81"/>
    <x:mergeCell ref="C82:G82"/>
    <x:mergeCell ref="I82:L82"/>
    <x:mergeCell ref="C83:G83"/>
    <x:mergeCell ref="I83:L83"/>
    <x:mergeCell ref="C84:G84"/>
    <x:mergeCell ref="I84:L84"/>
    <x:mergeCell ref="C85:G85"/>
    <x:mergeCell ref="I85:L85"/>
    <x:mergeCell ref="C86:G86"/>
    <x:mergeCell ref="I86:L86"/>
    <x:mergeCell ref="C87:G87"/>
    <x:mergeCell ref="I87:L87"/>
    <x:mergeCell ref="C88:G88"/>
    <x:mergeCell ref="I88:L88"/>
    <x:mergeCell ref="C89:G89"/>
    <x:mergeCell ref="I89:L89"/>
    <x:mergeCell ref="C90:G90"/>
    <x:mergeCell ref="I90:L90"/>
    <x:mergeCell ref="C91:G91"/>
    <x:mergeCell ref="I91:L91"/>
    <x:mergeCell ref="C92:G92"/>
    <x:mergeCell ref="I92:L92"/>
    <x:mergeCell ref="C93:G93"/>
    <x:mergeCell ref="I93:L93"/>
    <x:mergeCell ref="C94:G94"/>
    <x:mergeCell ref="I94:L94"/>
    <x:mergeCell ref="C95:G95"/>
    <x:mergeCell ref="I95:L95"/>
    <x:mergeCell ref="C96:G96"/>
    <x:mergeCell ref="I96:L96"/>
    <x:mergeCell ref="C97:G97"/>
    <x:mergeCell ref="I97:L97"/>
    <x:mergeCell ref="C98:G98"/>
    <x:mergeCell ref="I98:L98"/>
    <x:mergeCell ref="C99:G99"/>
    <x:mergeCell ref="I99:L99"/>
    <x:mergeCell ref="C100:G100"/>
    <x:mergeCell ref="I100:L100"/>
    <x:mergeCell ref="C101:G101"/>
    <x:mergeCell ref="I101:L101"/>
    <x:mergeCell ref="C102:G102"/>
    <x:mergeCell ref="I102:L102"/>
    <x:mergeCell ref="C103:G103"/>
    <x:mergeCell ref="I103:L103"/>
    <x:mergeCell ref="C104:G104"/>
    <x:mergeCell ref="I104:L104"/>
    <x:mergeCell ref="C105:G105"/>
    <x:mergeCell ref="I105:L105"/>
    <x:mergeCell ref="C106:G106"/>
    <x:mergeCell ref="I106:L106"/>
    <x:mergeCell ref="A109:L112"/>
    <x:mergeCell ref="A114:L117"/>
    <x:mergeCell ref="A120:D122"/>
    <x:mergeCell ref="E120:L122"/>
  </x:mergeCells>
  <x:conditionalFormatting sqref="M11:M106">
    <x:cfRule type="expression" dxfId="1" priority="1">
      <x:formula>M11="Check entry"</x:formula>
    </x:cfRule>
  </x:conditionalFormatting>
  <x:dataValidations count="1">
    <x:dataValidation type="list" sqref="H11:H106">
      <x:formula1>"1,2,3,4,N/O"</x:formula1>
    </x:dataValidation>
  </x:dataValidations>
  <x:pageMargins left="0.7" right="0.7" top="0.75" bottom="0.75" header="0.3" footer="0.3"/>
</x:worksheet>
</file>

<file path=xl/worksheets/sheet9.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24" hidden="0" customWidth="1"/>
    <x:col min="2" max="2" width="19" hidden="0" customWidth="1"/>
    <x:col min="3" max="3" width="19" hidden="0" customWidth="1"/>
    <x:col min="4" max="4" width="19" hidden="0" customWidth="1"/>
    <x:col min="5" max="5" width="62" hidden="0" customWidth="1"/>
    <x:col min="6" max="6" width="67" hidden="0" customWidth="1"/>
    <x:col min="7" max="7" width="22"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D04 | Eighteen-cell mode-use audit</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Compare intended and observed facilitation choices across the six dimensions and three modes without inventing an ideal mode mix.</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D04 | Developing practice | 25-45 minutes after an event</x:v>
      </x:c>
      <x:c r="B8" s="34"/>
      <x:c r="C8" s="34"/>
      <x:c r="D8" s="34"/>
      <x:c r="E8" s="34"/>
      <x:c r="F8" s="34"/>
      <x:c r="G8" s="34" t="str">
        <x:f>IFERROR(IF(HYPERLINK("HR_Delivery_Facilitation_Framework_and_Toolkit.pdf#page=279","PDF guide 279 / form 280 / example 281")="PDF guide 279 / form 280 / example 281",HYPERLINK("HR_Delivery_Facilitation_Framework_and_Toolkit.pdf#page=279","PDF guide 279 / form 280 / example 281"),"PDF guide 279 / form 280 / example 281"),"PDF guide 279 / form 280 / example 281")</x:f>
        <x:v>PDF guide 279 / form 280 / example 281</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34" customHeight="1">
      <x:c r="A10" s="199" t="str">
        <x:v>Episode / date</x:v>
      </x:c>
      <x:c r="B10" s="199" t="str">
        <x:v>Dimension</x:v>
      </x:c>
      <x:c r="C10" s="199" t="str">
        <x:v>Intended mode</x:v>
      </x:c>
      <x:c r="D10" s="199" t="str">
        <x:v>Observed mode</x:v>
      </x:c>
      <x:c r="E10" s="199" t="str">
        <x:v>Observation</x:v>
      </x:c>
      <x:c r="F10" s="199" t="str">
        <x:v>Reason / effect / next choice</x:v>
      </x:c>
      <x:c r="G10" s="199" t="str">
        <x:v>Entry check</x:v>
      </x:c>
      <x:c r="H10" s="12"/>
      <x:c r="I10" s="12"/>
      <x:c r="J10" s="12"/>
      <x:c r="K10" s="12"/>
      <x:c r="L10" s="12"/>
      <x:c r="M10" s="12"/>
      <x:c r="N10" s="12"/>
    </x:row>
    <x:row r="11" ht="48" customHeight="1">
      <x:c r="A11" s="202"/>
      <x:c r="B11" s="202"/>
      <x:c r="C11" s="202"/>
      <x:c r="D11" s="202"/>
      <x:c r="E11" s="202"/>
      <x:c r="F11" s="202"/>
      <x:c r="G11" s="12" t="str">
        <x:f>IF(A11="","",IF(AND(OR(B11="Planning",B11="Meaning",B11="Confronting",B11="Feeling",B11="Structuring",B11="Valuing"),OR(D11="Hierarchical",D11="Co-operative",D11="Autonomous"),E11&lt;&gt;"",F11&lt;&gt;""),"Recorded","Check context / code"))</x:f>
      </x:c>
      <x:c r="H11" s="12"/>
      <x:c r="I11" s="12"/>
      <x:c r="J11" s="12"/>
      <x:c r="K11" s="12"/>
      <x:c r="L11" s="12"/>
      <x:c r="M11" s="12"/>
      <x:c r="N11" s="12"/>
    </x:row>
    <x:row r="12" ht="48" customHeight="1">
      <x:c r="A12" s="202"/>
      <x:c r="B12" s="202"/>
      <x:c r="C12" s="202"/>
      <x:c r="D12" s="202"/>
      <x:c r="E12" s="202"/>
      <x:c r="F12" s="202"/>
      <x:c r="G12" s="12" t="str">
        <x:f>IF(A12="","",IF(AND(OR(B12="Planning",B12="Meaning",B12="Confronting",B12="Feeling",B12="Structuring",B12="Valuing"),OR(D12="Hierarchical",D12="Co-operative",D12="Autonomous"),E12&lt;&gt;"",F12&lt;&gt;""),"Recorded","Check context / code"))</x:f>
      </x:c>
      <x:c r="H12" s="12"/>
      <x:c r="I12" s="12"/>
      <x:c r="J12" s="12"/>
      <x:c r="K12" s="12"/>
      <x:c r="L12" s="12"/>
      <x:c r="M12" s="12"/>
      <x:c r="N12" s="12"/>
    </x:row>
    <x:row r="13" ht="48" customHeight="1">
      <x:c r="A13" s="202"/>
      <x:c r="B13" s="202"/>
      <x:c r="C13" s="202"/>
      <x:c r="D13" s="202"/>
      <x:c r="E13" s="202"/>
      <x:c r="F13" s="202"/>
      <x:c r="G13" s="12" t="str">
        <x:f>IF(A13="","",IF(AND(OR(B13="Planning",B13="Meaning",B13="Confronting",B13="Feeling",B13="Structuring",B13="Valuing"),OR(D13="Hierarchical",D13="Co-operative",D13="Autonomous"),E13&lt;&gt;"",F13&lt;&gt;""),"Recorded","Check context / code"))</x:f>
      </x:c>
      <x:c r="H13" s="12"/>
      <x:c r="I13" s="12"/>
      <x:c r="J13" s="12"/>
      <x:c r="K13" s="12"/>
      <x:c r="L13" s="12"/>
      <x:c r="M13" s="12"/>
      <x:c r="N13" s="12"/>
    </x:row>
    <x:row r="14" ht="48" customHeight="1">
      <x:c r="A14" s="202"/>
      <x:c r="B14" s="202"/>
      <x:c r="C14" s="202"/>
      <x:c r="D14" s="202"/>
      <x:c r="E14" s="202"/>
      <x:c r="F14" s="202"/>
      <x:c r="G14" s="12" t="str">
        <x:f>IF(A14="","",IF(AND(OR(B14="Planning",B14="Meaning",B14="Confronting",B14="Feeling",B14="Structuring",B14="Valuing"),OR(D14="Hierarchical",D14="Co-operative",D14="Autonomous"),E14&lt;&gt;"",F14&lt;&gt;""),"Recorded","Check context / code"))</x:f>
      </x:c>
      <x:c r="H14" s="12"/>
      <x:c r="I14" s="12"/>
      <x:c r="J14" s="12"/>
      <x:c r="K14" s="12"/>
      <x:c r="L14" s="12"/>
      <x:c r="M14" s="12"/>
      <x:c r="N14" s="12"/>
    </x:row>
    <x:row r="15" ht="48" customHeight="1">
      <x:c r="A15" s="202"/>
      <x:c r="B15" s="202"/>
      <x:c r="C15" s="202"/>
      <x:c r="D15" s="202"/>
      <x:c r="E15" s="202"/>
      <x:c r="F15" s="202"/>
      <x:c r="G15" s="12" t="str">
        <x:f>IF(A15="","",IF(AND(OR(B15="Planning",B15="Meaning",B15="Confronting",B15="Feeling",B15="Structuring",B15="Valuing"),OR(D15="Hierarchical",D15="Co-operative",D15="Autonomous"),E15&lt;&gt;"",F15&lt;&gt;""),"Recorded","Check context / code"))</x:f>
      </x:c>
      <x:c r="H15" s="12"/>
      <x:c r="I15" s="12"/>
      <x:c r="J15" s="12"/>
      <x:c r="K15" s="12"/>
      <x:c r="L15" s="12"/>
      <x:c r="M15" s="12"/>
      <x:c r="N15" s="12"/>
    </x:row>
    <x:row r="16" ht="48" customHeight="1">
      <x:c r="A16" s="202"/>
      <x:c r="B16" s="202"/>
      <x:c r="C16" s="202"/>
      <x:c r="D16" s="202"/>
      <x:c r="E16" s="202"/>
      <x:c r="F16" s="202"/>
      <x:c r="G16" s="12" t="str">
        <x:f>IF(A16="","",IF(AND(OR(B16="Planning",B16="Meaning",B16="Confronting",B16="Feeling",B16="Structuring",B16="Valuing"),OR(D16="Hierarchical",D16="Co-operative",D16="Autonomous"),E16&lt;&gt;"",F16&lt;&gt;""),"Recorded","Check context / code"))</x:f>
      </x:c>
      <x:c r="H16" s="12"/>
      <x:c r="I16" s="12"/>
      <x:c r="J16" s="12"/>
      <x:c r="K16" s="12"/>
      <x:c r="L16" s="12"/>
      <x:c r="M16" s="12"/>
      <x:c r="N16" s="12"/>
    </x:row>
    <x:row r="17" ht="48" customHeight="1">
      <x:c r="A17" s="202"/>
      <x:c r="B17" s="202"/>
      <x:c r="C17" s="202"/>
      <x:c r="D17" s="202"/>
      <x:c r="E17" s="202"/>
      <x:c r="F17" s="202"/>
      <x:c r="G17" s="12" t="str">
        <x:f>IF(A17="","",IF(AND(OR(B17="Planning",B17="Meaning",B17="Confronting",B17="Feeling",B17="Structuring",B17="Valuing"),OR(D17="Hierarchical",D17="Co-operative",D17="Autonomous"),E17&lt;&gt;"",F17&lt;&gt;""),"Recorded","Check context / code"))</x:f>
      </x:c>
      <x:c r="H17" s="12"/>
      <x:c r="I17" s="12"/>
      <x:c r="J17" s="12"/>
      <x:c r="K17" s="12"/>
      <x:c r="L17" s="12"/>
      <x:c r="M17" s="12"/>
      <x:c r="N17" s="12"/>
    </x:row>
    <x:row r="18" ht="48" customHeight="1">
      <x:c r="A18" s="202"/>
      <x:c r="B18" s="202"/>
      <x:c r="C18" s="202"/>
      <x:c r="D18" s="202"/>
      <x:c r="E18" s="202"/>
      <x:c r="F18" s="202"/>
      <x:c r="G18" s="12" t="str">
        <x:f>IF(A18="","",IF(AND(OR(B18="Planning",B18="Meaning",B18="Confronting",B18="Feeling",B18="Structuring",B18="Valuing"),OR(D18="Hierarchical",D18="Co-operative",D18="Autonomous"),E18&lt;&gt;"",F18&lt;&gt;""),"Recorded","Check context / code"))</x:f>
      </x:c>
      <x:c r="H18" s="12"/>
      <x:c r="I18" s="12"/>
      <x:c r="J18" s="12"/>
      <x:c r="K18" s="12"/>
      <x:c r="L18" s="12"/>
      <x:c r="M18" s="12"/>
      <x:c r="N18" s="12"/>
    </x:row>
    <x:row r="19" ht="48" customHeight="1">
      <x:c r="A19" s="202"/>
      <x:c r="B19" s="202"/>
      <x:c r="C19" s="202"/>
      <x:c r="D19" s="202"/>
      <x:c r="E19" s="202"/>
      <x:c r="F19" s="202"/>
      <x:c r="G19" s="12" t="str">
        <x:f>IF(A19="","",IF(AND(OR(B19="Planning",B19="Meaning",B19="Confronting",B19="Feeling",B19="Structuring",B19="Valuing"),OR(D19="Hierarchical",D19="Co-operative",D19="Autonomous"),E19&lt;&gt;"",F19&lt;&gt;""),"Recorded","Check context / code"))</x:f>
      </x:c>
      <x:c r="H19" s="12"/>
      <x:c r="I19" s="12"/>
      <x:c r="J19" s="12"/>
      <x:c r="K19" s="12"/>
      <x:c r="L19" s="12"/>
      <x:c r="M19" s="12"/>
      <x:c r="N19" s="12"/>
    </x:row>
    <x:row r="20" ht="48" customHeight="1">
      <x:c r="A20" s="202"/>
      <x:c r="B20" s="202"/>
      <x:c r="C20" s="202"/>
      <x:c r="D20" s="202"/>
      <x:c r="E20" s="202"/>
      <x:c r="F20" s="202"/>
      <x:c r="G20" s="12" t="str">
        <x:f>IF(A20="","",IF(AND(OR(B20="Planning",B20="Meaning",B20="Confronting",B20="Feeling",B20="Structuring",B20="Valuing"),OR(D20="Hierarchical",D20="Co-operative",D20="Autonomous"),E20&lt;&gt;"",F20&lt;&gt;""),"Recorded","Check context / code"))</x:f>
      </x:c>
      <x:c r="H20" s="12"/>
      <x:c r="I20" s="12"/>
      <x:c r="J20" s="12"/>
      <x:c r="K20" s="12"/>
      <x:c r="L20" s="12"/>
      <x:c r="M20" s="12"/>
      <x:c r="N20" s="12"/>
    </x:row>
    <x:row r="21" ht="48" customHeight="1">
      <x:c r="A21" s="202"/>
      <x:c r="B21" s="202"/>
      <x:c r="C21" s="202"/>
      <x:c r="D21" s="202"/>
      <x:c r="E21" s="202"/>
      <x:c r="F21" s="202"/>
      <x:c r="G21" s="12" t="str">
        <x:f>IF(A21="","",IF(AND(OR(B21="Planning",B21="Meaning",B21="Confronting",B21="Feeling",B21="Structuring",B21="Valuing"),OR(D21="Hierarchical",D21="Co-operative",D21="Autonomous"),E21&lt;&gt;"",F21&lt;&gt;""),"Recorded","Check context / code"))</x:f>
      </x:c>
      <x:c r="H21" s="12"/>
      <x:c r="I21" s="12"/>
      <x:c r="J21" s="12"/>
      <x:c r="K21" s="12"/>
      <x:c r="L21" s="12"/>
      <x:c r="M21" s="12"/>
      <x:c r="N21" s="12"/>
    </x:row>
    <x:row r="22" ht="48" customHeight="1">
      <x:c r="A22" s="202"/>
      <x:c r="B22" s="202"/>
      <x:c r="C22" s="202"/>
      <x:c r="D22" s="202"/>
      <x:c r="E22" s="202"/>
      <x:c r="F22" s="202"/>
      <x:c r="G22" s="12" t="str">
        <x:f>IF(A22="","",IF(AND(OR(B22="Planning",B22="Meaning",B22="Confronting",B22="Feeling",B22="Structuring",B22="Valuing"),OR(D22="Hierarchical",D22="Co-operative",D22="Autonomous"),E22&lt;&gt;"",F22&lt;&gt;""),"Recorded","Check context / code"))</x:f>
      </x:c>
      <x:c r="H22" s="12"/>
      <x:c r="I22" s="12"/>
      <x:c r="J22" s="12"/>
      <x:c r="K22" s="12"/>
      <x:c r="L22" s="12"/>
      <x:c r="M22" s="12"/>
      <x:c r="N22" s="12"/>
    </x:row>
    <x:row r="23" ht="48" customHeight="1">
      <x:c r="A23" s="202"/>
      <x:c r="B23" s="202"/>
      <x:c r="C23" s="202"/>
      <x:c r="D23" s="202"/>
      <x:c r="E23" s="202"/>
      <x:c r="F23" s="202"/>
      <x:c r="G23" s="12" t="str">
        <x:f>IF(A23="","",IF(AND(OR(B23="Planning",B23="Meaning",B23="Confronting",B23="Feeling",B23="Structuring",B23="Valuing"),OR(D23="Hierarchical",D23="Co-operative",D23="Autonomous"),E23&lt;&gt;"",F23&lt;&gt;""),"Recorded","Check context / code"))</x:f>
      </x:c>
      <x:c r="H23" s="12"/>
      <x:c r="I23" s="12"/>
      <x:c r="J23" s="12"/>
      <x:c r="K23" s="12"/>
      <x:c r="L23" s="12"/>
      <x:c r="M23" s="12"/>
      <x:c r="N23" s="12"/>
    </x:row>
    <x:row r="24" ht="48" customHeight="1">
      <x:c r="A24" s="202"/>
      <x:c r="B24" s="202"/>
      <x:c r="C24" s="202"/>
      <x:c r="D24" s="202"/>
      <x:c r="E24" s="202"/>
      <x:c r="F24" s="202"/>
      <x:c r="G24" s="12" t="str">
        <x:f>IF(A24="","",IF(AND(OR(B24="Planning",B24="Meaning",B24="Confronting",B24="Feeling",B24="Structuring",B24="Valuing"),OR(D24="Hierarchical",D24="Co-operative",D24="Autonomous"),E24&lt;&gt;"",F24&lt;&gt;""),"Recorded","Check context / code"))</x:f>
      </x:c>
      <x:c r="H24" s="12"/>
      <x:c r="I24" s="12"/>
      <x:c r="J24" s="12"/>
      <x:c r="K24" s="12"/>
      <x:c r="L24" s="12"/>
      <x:c r="M24" s="12"/>
      <x:c r="N24" s="12"/>
    </x:row>
    <x:row r="25" ht="48" customHeight="1">
      <x:c r="A25" s="202"/>
      <x:c r="B25" s="202"/>
      <x:c r="C25" s="202"/>
      <x:c r="D25" s="202"/>
      <x:c r="E25" s="202"/>
      <x:c r="F25" s="202"/>
      <x:c r="G25" s="12" t="str">
        <x:f>IF(A25="","",IF(AND(OR(B25="Planning",B25="Meaning",B25="Confronting",B25="Feeling",B25="Structuring",B25="Valuing"),OR(D25="Hierarchical",D25="Co-operative",D25="Autonomous"),E25&lt;&gt;"",F25&lt;&gt;""),"Recorded","Check context / code"))</x:f>
      </x:c>
      <x:c r="H25" s="12"/>
      <x:c r="I25" s="12"/>
      <x:c r="J25" s="12"/>
      <x:c r="K25" s="12"/>
      <x:c r="L25" s="12"/>
      <x:c r="M25" s="12"/>
      <x:c r="N25" s="12"/>
    </x:row>
    <x:row r="26" ht="48" customHeight="1">
      <x:c r="A26" s="202"/>
      <x:c r="B26" s="202"/>
      <x:c r="C26" s="202"/>
      <x:c r="D26" s="202"/>
      <x:c r="E26" s="202"/>
      <x:c r="F26" s="202"/>
      <x:c r="G26" s="12" t="str">
        <x:f>IF(A26="","",IF(AND(OR(B26="Planning",B26="Meaning",B26="Confronting",B26="Feeling",B26="Structuring",B26="Valuing"),OR(D26="Hierarchical",D26="Co-operative",D26="Autonomous"),E26&lt;&gt;"",F26&lt;&gt;""),"Recorded","Check context / code"))</x:f>
      </x:c>
      <x:c r="H26" s="12"/>
      <x:c r="I26" s="12"/>
      <x:c r="J26" s="12"/>
      <x:c r="K26" s="12"/>
      <x:c r="L26" s="12"/>
      <x:c r="M26" s="12"/>
      <x:c r="N26" s="12"/>
    </x:row>
    <x:row r="27" ht="48" customHeight="1">
      <x:c r="A27" s="202"/>
      <x:c r="B27" s="202"/>
      <x:c r="C27" s="202"/>
      <x:c r="D27" s="202"/>
      <x:c r="E27" s="202"/>
      <x:c r="F27" s="202"/>
      <x:c r="G27" s="12" t="str">
        <x:f>IF(A27="","",IF(AND(OR(B27="Planning",B27="Meaning",B27="Confronting",B27="Feeling",B27="Structuring",B27="Valuing"),OR(D27="Hierarchical",D27="Co-operative",D27="Autonomous"),E27&lt;&gt;"",F27&lt;&gt;""),"Recorded","Check context / code"))</x:f>
      </x:c>
      <x:c r="H27" s="12"/>
      <x:c r="I27" s="12"/>
      <x:c r="J27" s="12"/>
      <x:c r="K27" s="12"/>
      <x:c r="L27" s="12"/>
      <x:c r="M27" s="12"/>
      <x:c r="N27" s="12"/>
    </x:row>
    <x:row r="28" ht="48" customHeight="1">
      <x:c r="A28" s="202"/>
      <x:c r="B28" s="202"/>
      <x:c r="C28" s="202"/>
      <x:c r="D28" s="202"/>
      <x:c r="E28" s="202"/>
      <x:c r="F28" s="202"/>
      <x:c r="G28" s="12" t="str">
        <x:f>IF(A28="","",IF(AND(OR(B28="Planning",B28="Meaning",B28="Confronting",B28="Feeling",B28="Structuring",B28="Valuing"),OR(D28="Hierarchical",D28="Co-operative",D28="Autonomous"),E28&lt;&gt;"",F28&lt;&gt;""),"Recorded","Check context / code"))</x:f>
      </x:c>
      <x:c r="H28" s="12"/>
      <x:c r="I28" s="12"/>
      <x:c r="J28" s="12"/>
      <x:c r="K28" s="12"/>
      <x:c r="L28" s="12"/>
      <x:c r="M28" s="12"/>
      <x:c r="N28" s="12"/>
    </x:row>
    <x:row r="29" ht="48" customHeight="1">
      <x:c r="A29" s="202"/>
      <x:c r="B29" s="202"/>
      <x:c r="C29" s="202"/>
      <x:c r="D29" s="202"/>
      <x:c r="E29" s="202"/>
      <x:c r="F29" s="202"/>
      <x:c r="G29" s="12" t="str">
        <x:f>IF(A29="","",IF(AND(OR(B29="Planning",B29="Meaning",B29="Confronting",B29="Feeling",B29="Structuring",B29="Valuing"),OR(D29="Hierarchical",D29="Co-operative",D29="Autonomous"),E29&lt;&gt;"",F29&lt;&gt;""),"Recorded","Check context / code"))</x:f>
      </x:c>
      <x:c r="H29" s="12"/>
      <x:c r="I29" s="12"/>
      <x:c r="J29" s="12"/>
      <x:c r="K29" s="12"/>
      <x:c r="L29" s="12"/>
      <x:c r="M29" s="12"/>
      <x:c r="N29" s="12"/>
    </x:row>
    <x:row r="30" ht="48" customHeight="1">
      <x:c r="A30" s="202"/>
      <x:c r="B30" s="202"/>
      <x:c r="C30" s="202"/>
      <x:c r="D30" s="202"/>
      <x:c r="E30" s="202"/>
      <x:c r="F30" s="202"/>
      <x:c r="G30" s="12" t="str">
        <x:f>IF(A30="","",IF(AND(OR(B30="Planning",B30="Meaning",B30="Confronting",B30="Feeling",B30="Structuring",B30="Valuing"),OR(D30="Hierarchical",D30="Co-operative",D30="Autonomous"),E30&lt;&gt;"",F30&lt;&gt;""),"Recorded","Check context / code"))</x:f>
      </x:c>
      <x:c r="H30" s="12"/>
      <x:c r="I30" s="12"/>
      <x:c r="J30" s="12"/>
      <x:c r="K30" s="12"/>
      <x:c r="L30" s="12"/>
      <x:c r="M30" s="12"/>
      <x:c r="N30" s="12"/>
    </x:row>
    <x:row r="31" ht="48" customHeight="1">
      <x:c r="A31" s="202"/>
      <x:c r="B31" s="202"/>
      <x:c r="C31" s="202"/>
      <x:c r="D31" s="202"/>
      <x:c r="E31" s="202"/>
      <x:c r="F31" s="202"/>
      <x:c r="G31" s="12" t="str">
        <x:f>IF(A31="","",IF(AND(OR(B31="Planning",B31="Meaning",B31="Confronting",B31="Feeling",B31="Structuring",B31="Valuing"),OR(D31="Hierarchical",D31="Co-operative",D31="Autonomous"),E31&lt;&gt;"",F31&lt;&gt;""),"Recorded","Check context / code"))</x:f>
      </x:c>
      <x:c r="H31" s="12"/>
      <x:c r="I31" s="12"/>
      <x:c r="J31" s="12"/>
      <x:c r="K31" s="12"/>
      <x:c r="L31" s="12"/>
      <x:c r="M31" s="12"/>
      <x:c r="N31" s="12"/>
    </x:row>
    <x:row r="32" ht="48" customHeight="1">
      <x:c r="A32" s="202"/>
      <x:c r="B32" s="202"/>
      <x:c r="C32" s="202"/>
      <x:c r="D32" s="202"/>
      <x:c r="E32" s="202"/>
      <x:c r="F32" s="202"/>
      <x:c r="G32" s="12" t="str">
        <x:f>IF(A32="","",IF(AND(OR(B32="Planning",B32="Meaning",B32="Confronting",B32="Feeling",B32="Structuring",B32="Valuing"),OR(D32="Hierarchical",D32="Co-operative",D32="Autonomous"),E32&lt;&gt;"",F32&lt;&gt;""),"Recorded","Check context / code"))</x:f>
      </x:c>
      <x:c r="H32" s="12"/>
      <x:c r="I32" s="12"/>
      <x:c r="J32" s="12"/>
      <x:c r="K32" s="12"/>
      <x:c r="L32" s="12"/>
      <x:c r="M32" s="12"/>
      <x:c r="N32" s="12"/>
    </x:row>
    <x:row r="33" ht="48" customHeight="1">
      <x:c r="A33" s="202"/>
      <x:c r="B33" s="202"/>
      <x:c r="C33" s="202"/>
      <x:c r="D33" s="202"/>
      <x:c r="E33" s="202"/>
      <x:c r="F33" s="202"/>
      <x:c r="G33" s="12" t="str">
        <x:f>IF(A33="","",IF(AND(OR(B33="Planning",B33="Meaning",B33="Confronting",B33="Feeling",B33="Structuring",B33="Valuing"),OR(D33="Hierarchical",D33="Co-operative",D33="Autonomous"),E33&lt;&gt;"",F33&lt;&gt;""),"Recorded","Check context / code"))</x:f>
      </x:c>
      <x:c r="H33" s="12"/>
      <x:c r="I33" s="12"/>
      <x:c r="J33" s="12"/>
      <x:c r="K33" s="12"/>
      <x:c r="L33" s="12"/>
      <x:c r="M33" s="12"/>
      <x:c r="N33" s="12"/>
    </x:row>
    <x:row r="34" ht="48" customHeight="1">
      <x:c r="A34" s="202"/>
      <x:c r="B34" s="202"/>
      <x:c r="C34" s="202"/>
      <x:c r="D34" s="202"/>
      <x:c r="E34" s="202"/>
      <x:c r="F34" s="202"/>
      <x:c r="G34" s="12" t="str">
        <x:f>IF(A34="","",IF(AND(OR(B34="Planning",B34="Meaning",B34="Confronting",B34="Feeling",B34="Structuring",B34="Valuing"),OR(D34="Hierarchical",D34="Co-operative",D34="Autonomous"),E34&lt;&gt;"",F34&lt;&gt;""),"Recorded","Check context / code"))</x:f>
      </x:c>
      <x:c r="H34" s="12"/>
      <x:c r="I34" s="12"/>
      <x:c r="J34" s="12"/>
      <x:c r="K34" s="12"/>
      <x:c r="L34" s="12"/>
      <x:c r="M34" s="12"/>
      <x:c r="N34" s="12"/>
    </x:row>
    <x:row r="35" ht="48" customHeight="1">
      <x:c r="A35" s="202"/>
      <x:c r="B35" s="202"/>
      <x:c r="C35" s="202"/>
      <x:c r="D35" s="202"/>
      <x:c r="E35" s="202"/>
      <x:c r="F35" s="202"/>
      <x:c r="G35" s="12" t="str">
        <x:f>IF(A35="","",IF(AND(OR(B35="Planning",B35="Meaning",B35="Confronting",B35="Feeling",B35="Structuring",B35="Valuing"),OR(D35="Hierarchical",D35="Co-operative",D35="Autonomous"),E35&lt;&gt;"",F35&lt;&gt;""),"Recorded","Check context / code"))</x:f>
      </x:c>
      <x:c r="H35" s="12"/>
      <x:c r="I35" s="12"/>
      <x:c r="J35" s="12"/>
      <x:c r="K35" s="12"/>
      <x:c r="L35" s="12"/>
      <x:c r="M35" s="12"/>
      <x:c r="N35" s="12"/>
    </x:row>
    <x:row r="36" ht="48" customHeight="1">
      <x:c r="A36" s="202"/>
      <x:c r="B36" s="202"/>
      <x:c r="C36" s="202"/>
      <x:c r="D36" s="202"/>
      <x:c r="E36" s="202"/>
      <x:c r="F36" s="202"/>
      <x:c r="G36" s="12" t="str">
        <x:f>IF(A36="","",IF(AND(OR(B36="Planning",B36="Meaning",B36="Confronting",B36="Feeling",B36="Structuring",B36="Valuing"),OR(D36="Hierarchical",D36="Co-operative",D36="Autonomous"),E36&lt;&gt;"",F36&lt;&gt;""),"Recorded","Check context / code"))</x:f>
      </x:c>
      <x:c r="H36" s="12"/>
      <x:c r="I36" s="12"/>
      <x:c r="J36" s="12"/>
      <x:c r="K36" s="12"/>
      <x:c r="L36" s="12"/>
      <x:c r="M36" s="12"/>
      <x:c r="N36" s="12"/>
    </x:row>
    <x:row r="37" ht="48" customHeight="1">
      <x:c r="A37" s="202"/>
      <x:c r="B37" s="202"/>
      <x:c r="C37" s="202"/>
      <x:c r="D37" s="202"/>
      <x:c r="E37" s="202"/>
      <x:c r="F37" s="202"/>
      <x:c r="G37" s="12" t="str">
        <x:f>IF(A37="","",IF(AND(OR(B37="Planning",B37="Meaning",B37="Confronting",B37="Feeling",B37="Structuring",B37="Valuing"),OR(D37="Hierarchical",D37="Co-operative",D37="Autonomous"),E37&lt;&gt;"",F37&lt;&gt;""),"Recorded","Check context / code"))</x:f>
      </x:c>
      <x:c r="H37" s="12"/>
      <x:c r="I37" s="12"/>
      <x:c r="J37" s="12"/>
      <x:c r="K37" s="12"/>
      <x:c r="L37" s="12"/>
      <x:c r="M37" s="12"/>
      <x:c r="N37" s="12"/>
    </x:row>
    <x:row r="38" ht="48" customHeight="1">
      <x:c r="A38" s="202"/>
      <x:c r="B38" s="202"/>
      <x:c r="C38" s="202"/>
      <x:c r="D38" s="202"/>
      <x:c r="E38" s="202"/>
      <x:c r="F38" s="202"/>
      <x:c r="G38" s="12" t="str">
        <x:f>IF(A38="","",IF(AND(OR(B38="Planning",B38="Meaning",B38="Confronting",B38="Feeling",B38="Structuring",B38="Valuing"),OR(D38="Hierarchical",D38="Co-operative",D38="Autonomous"),E38&lt;&gt;"",F38&lt;&gt;""),"Recorded","Check context / code"))</x:f>
      </x:c>
      <x:c r="H38" s="12"/>
      <x:c r="I38" s="12"/>
      <x:c r="J38" s="12"/>
      <x:c r="K38" s="12"/>
      <x:c r="L38" s="12"/>
      <x:c r="M38" s="12"/>
      <x:c r="N38" s="12"/>
    </x:row>
    <x:row r="39" ht="48" customHeight="1">
      <x:c r="A39" s="202"/>
      <x:c r="B39" s="202"/>
      <x:c r="C39" s="202"/>
      <x:c r="D39" s="202"/>
      <x:c r="E39" s="202"/>
      <x:c r="F39" s="202"/>
      <x:c r="G39" s="12" t="str">
        <x:f>IF(A39="","",IF(AND(OR(B39="Planning",B39="Meaning",B39="Confronting",B39="Feeling",B39="Structuring",B39="Valuing"),OR(D39="Hierarchical",D39="Co-operative",D39="Autonomous"),E39&lt;&gt;"",F39&lt;&gt;""),"Recorded","Check context / code"))</x:f>
      </x:c>
      <x:c r="H39" s="12"/>
      <x:c r="I39" s="12"/>
      <x:c r="J39" s="12"/>
      <x:c r="K39" s="12"/>
      <x:c r="L39" s="12"/>
      <x:c r="M39" s="12"/>
      <x:c r="N39" s="12"/>
    </x:row>
    <x:row r="40" ht="48" customHeight="1">
      <x:c r="A40" s="202"/>
      <x:c r="B40" s="202"/>
      <x:c r="C40" s="202"/>
      <x:c r="D40" s="202"/>
      <x:c r="E40" s="202"/>
      <x:c r="F40" s="202"/>
      <x:c r="G40" s="12" t="str">
        <x:f>IF(A40="","",IF(AND(OR(B40="Planning",B40="Meaning",B40="Confronting",B40="Feeling",B40="Structuring",B40="Valuing"),OR(D40="Hierarchical",D40="Co-operative",D40="Autonomous"),E40&lt;&gt;"",F40&lt;&gt;""),"Recorded","Check context / code"))</x:f>
      </x:c>
      <x:c r="H40" s="12"/>
      <x:c r="I40" s="12"/>
      <x:c r="J40" s="12"/>
      <x:c r="K40" s="12"/>
      <x:c r="L40" s="12"/>
      <x:c r="M40" s="12"/>
      <x:c r="N40" s="12"/>
    </x:row>
    <x:row r="41" ht="48" customHeight="1">
      <x:c r="A41" s="202"/>
      <x:c r="B41" s="202"/>
      <x:c r="C41" s="202"/>
      <x:c r="D41" s="202"/>
      <x:c r="E41" s="202"/>
      <x:c r="F41" s="202"/>
      <x:c r="G41" s="12" t="str">
        <x:f>IF(A41="","",IF(AND(OR(B41="Planning",B41="Meaning",B41="Confronting",B41="Feeling",B41="Structuring",B41="Valuing"),OR(D41="Hierarchical",D41="Co-operative",D41="Autonomous"),E41&lt;&gt;"",F41&lt;&gt;""),"Recorded","Check context / code"))</x:f>
      </x:c>
      <x:c r="H41" s="12"/>
      <x:c r="I41" s="12"/>
      <x:c r="J41" s="12"/>
      <x:c r="K41" s="12"/>
      <x:c r="L41" s="12"/>
      <x:c r="M41" s="12"/>
      <x:c r="N41" s="12"/>
    </x:row>
    <x:row r="42" ht="48" customHeight="1">
      <x:c r="A42" s="202"/>
      <x:c r="B42" s="202"/>
      <x:c r="C42" s="202"/>
      <x:c r="D42" s="202"/>
      <x:c r="E42" s="202"/>
      <x:c r="F42" s="202"/>
      <x:c r="G42" s="12" t="str">
        <x:f>IF(A42="","",IF(AND(OR(B42="Planning",B42="Meaning",B42="Confronting",B42="Feeling",B42="Structuring",B42="Valuing"),OR(D42="Hierarchical",D42="Co-operative",D42="Autonomous"),E42&lt;&gt;"",F42&lt;&gt;""),"Recorded","Check context / code"))</x:f>
      </x:c>
      <x:c r="H42" s="12"/>
      <x:c r="I42" s="12"/>
      <x:c r="J42" s="12"/>
      <x:c r="K42" s="12"/>
      <x:c r="L42" s="12"/>
      <x:c r="M42" s="12"/>
      <x:c r="N42" s="12"/>
    </x:row>
    <x:row r="43" ht="48" customHeight="1">
      <x:c r="A43" s="202"/>
      <x:c r="B43" s="202"/>
      <x:c r="C43" s="202"/>
      <x:c r="D43" s="202"/>
      <x:c r="E43" s="202"/>
      <x:c r="F43" s="202"/>
      <x:c r="G43" s="12" t="str">
        <x:f>IF(A43="","",IF(AND(OR(B43="Planning",B43="Meaning",B43="Confronting",B43="Feeling",B43="Structuring",B43="Valuing"),OR(D43="Hierarchical",D43="Co-operative",D43="Autonomous"),E43&lt;&gt;"",F43&lt;&gt;""),"Recorded","Check context / code"))</x:f>
      </x:c>
      <x:c r="H43" s="12"/>
      <x:c r="I43" s="12"/>
      <x:c r="J43" s="12"/>
      <x:c r="K43" s="12"/>
      <x:c r="L43" s="12"/>
      <x:c r="M43" s="12"/>
      <x:c r="N43" s="12"/>
    </x:row>
    <x:row r="44" ht="48" customHeight="1">
      <x:c r="A44" s="202"/>
      <x:c r="B44" s="202"/>
      <x:c r="C44" s="202"/>
      <x:c r="D44" s="202"/>
      <x:c r="E44" s="202"/>
      <x:c r="F44" s="202"/>
      <x:c r="G44" s="12" t="str">
        <x:f>IF(A44="","",IF(AND(OR(B44="Planning",B44="Meaning",B44="Confronting",B44="Feeling",B44="Structuring",B44="Valuing"),OR(D44="Hierarchical",D44="Co-operative",D44="Autonomous"),E44&lt;&gt;"",F44&lt;&gt;""),"Recorded","Check context / code"))</x:f>
      </x:c>
      <x:c r="H44" s="12"/>
      <x:c r="I44" s="12"/>
      <x:c r="J44" s="12"/>
      <x:c r="K44" s="12"/>
      <x:c r="L44" s="12"/>
      <x:c r="M44" s="12"/>
      <x:c r="N44" s="12"/>
    </x:row>
    <x:row r="45" ht="48" customHeight="1">
      <x:c r="A45" s="202"/>
      <x:c r="B45" s="202"/>
      <x:c r="C45" s="202"/>
      <x:c r="D45" s="202"/>
      <x:c r="E45" s="202"/>
      <x:c r="F45" s="202"/>
      <x:c r="G45" s="12" t="str">
        <x:f>IF(A45="","",IF(AND(OR(B45="Planning",B45="Meaning",B45="Confronting",B45="Feeling",B45="Structuring",B45="Valuing"),OR(D45="Hierarchical",D45="Co-operative",D45="Autonomous"),E45&lt;&gt;"",F45&lt;&gt;""),"Recorded","Check context / code"))</x:f>
      </x:c>
      <x:c r="H45" s="12"/>
      <x:c r="I45" s="12"/>
      <x:c r="J45" s="12"/>
      <x:c r="K45" s="12"/>
      <x:c r="L45" s="12"/>
      <x:c r="M45" s="12"/>
      <x:c r="N45" s="12"/>
    </x:row>
    <x:row r="46" ht="48" customHeight="1">
      <x:c r="A46" s="202"/>
      <x:c r="B46" s="202"/>
      <x:c r="C46" s="202"/>
      <x:c r="D46" s="202"/>
      <x:c r="E46" s="202"/>
      <x:c r="F46" s="202"/>
      <x:c r="G46" s="12" t="str">
        <x:f>IF(A46="","",IF(AND(OR(B46="Planning",B46="Meaning",B46="Confronting",B46="Feeling",B46="Structuring",B46="Valuing"),OR(D46="Hierarchical",D46="Co-operative",D46="Autonomous"),E46&lt;&gt;"",F46&lt;&gt;""),"Recorded","Check context / code"))</x:f>
      </x:c>
      <x:c r="H46" s="12"/>
      <x:c r="I46" s="12"/>
      <x:c r="J46" s="12"/>
      <x:c r="K46" s="12"/>
      <x:c r="L46" s="12"/>
      <x:c r="M46" s="12"/>
      <x:c r="N46" s="12"/>
    </x:row>
    <x:row r="47" ht="48" customHeight="1">
      <x:c r="A47" s="202"/>
      <x:c r="B47" s="202"/>
      <x:c r="C47" s="202"/>
      <x:c r="D47" s="202"/>
      <x:c r="E47" s="202"/>
      <x:c r="F47" s="202"/>
      <x:c r="G47" s="12" t="str">
        <x:f>IF(A47="","",IF(AND(OR(B47="Planning",B47="Meaning",B47="Confronting",B47="Feeling",B47="Structuring",B47="Valuing"),OR(D47="Hierarchical",D47="Co-operative",D47="Autonomous"),E47&lt;&gt;"",F47&lt;&gt;""),"Recorded","Check context / code"))</x:f>
      </x:c>
      <x:c r="H47" s="12"/>
      <x:c r="I47" s="12"/>
      <x:c r="J47" s="12"/>
      <x:c r="K47" s="12"/>
      <x:c r="L47" s="12"/>
      <x:c r="M47" s="12"/>
      <x:c r="N47" s="12"/>
    </x:row>
    <x:row r="48" ht="48" customHeight="1">
      <x:c r="A48" s="202"/>
      <x:c r="B48" s="202"/>
      <x:c r="C48" s="202"/>
      <x:c r="D48" s="202"/>
      <x:c r="E48" s="202"/>
      <x:c r="F48" s="202"/>
      <x:c r="G48" s="12" t="str">
        <x:f>IF(A48="","",IF(AND(OR(B48="Planning",B48="Meaning",B48="Confronting",B48="Feeling",B48="Structuring",B48="Valuing"),OR(D48="Hierarchical",D48="Co-operative",D48="Autonomous"),E48&lt;&gt;"",F48&lt;&gt;""),"Recorded","Check context / code"))</x:f>
      </x:c>
      <x:c r="H48" s="12"/>
      <x:c r="I48" s="12"/>
      <x:c r="J48" s="12"/>
      <x:c r="K48" s="12"/>
      <x:c r="L48" s="12"/>
      <x:c r="M48" s="12"/>
      <x:c r="N48" s="12"/>
    </x:row>
    <x:row r="49" ht="48" customHeight="1">
      <x:c r="A49" s="202"/>
      <x:c r="B49" s="202"/>
      <x:c r="C49" s="202"/>
      <x:c r="D49" s="202"/>
      <x:c r="E49" s="202"/>
      <x:c r="F49" s="202"/>
      <x:c r="G49" s="12" t="str">
        <x:f>IF(A49="","",IF(AND(OR(B49="Planning",B49="Meaning",B49="Confronting",B49="Feeling",B49="Structuring",B49="Valuing"),OR(D49="Hierarchical",D49="Co-operative",D49="Autonomous"),E49&lt;&gt;"",F49&lt;&gt;""),"Recorded","Check context / code"))</x:f>
      </x:c>
      <x:c r="H49" s="12"/>
      <x:c r="I49" s="12"/>
      <x:c r="J49" s="12"/>
      <x:c r="K49" s="12"/>
      <x:c r="L49" s="12"/>
      <x:c r="M49" s="12"/>
      <x:c r="N49" s="12"/>
    </x:row>
    <x:row r="50" ht="48" customHeight="1">
      <x:c r="A50" s="202"/>
      <x:c r="B50" s="202"/>
      <x:c r="C50" s="202"/>
      <x:c r="D50" s="202"/>
      <x:c r="E50" s="202"/>
      <x:c r="F50" s="202"/>
      <x:c r="G50" s="12" t="str">
        <x:f>IF(A50="","",IF(AND(OR(B50="Planning",B50="Meaning",B50="Confronting",B50="Feeling",B50="Structuring",B50="Valuing"),OR(D50="Hierarchical",D50="Co-operative",D50="Autonomous"),E50&lt;&gt;"",F50&lt;&gt;""),"Recorded","Check context / code"))</x:f>
      </x:c>
      <x:c r="H50" s="12"/>
      <x:c r="I50" s="12"/>
      <x:c r="J50" s="12"/>
      <x:c r="K50" s="12"/>
      <x:c r="L50" s="12"/>
      <x:c r="M50" s="12"/>
      <x:c r="N50" s="12"/>
    </x:row>
    <x:row r="51" ht="48" customHeight="1">
      <x:c r="A51" s="202"/>
      <x:c r="B51" s="202"/>
      <x:c r="C51" s="202"/>
      <x:c r="D51" s="202"/>
      <x:c r="E51" s="202"/>
      <x:c r="F51" s="202"/>
      <x:c r="G51" s="12" t="str">
        <x:f>IF(A51="","",IF(AND(OR(B51="Planning",B51="Meaning",B51="Confronting",B51="Feeling",B51="Structuring",B51="Valuing"),OR(D51="Hierarchical",D51="Co-operative",D51="Autonomous"),E51&lt;&gt;"",F51&lt;&gt;""),"Recorded","Check context / code"))</x:f>
      </x:c>
      <x:c r="H51" s="12"/>
      <x:c r="I51" s="12"/>
      <x:c r="J51" s="12"/>
      <x:c r="K51" s="12"/>
      <x:c r="L51" s="12"/>
      <x:c r="M51" s="12"/>
      <x:c r="N51" s="12"/>
    </x:row>
    <x:row r="52" ht="48" customHeight="1">
      <x:c r="A52" s="202"/>
      <x:c r="B52" s="202"/>
      <x:c r="C52" s="202"/>
      <x:c r="D52" s="202"/>
      <x:c r="E52" s="202"/>
      <x:c r="F52" s="202"/>
      <x:c r="G52" s="12" t="str">
        <x:f>IF(A52="","",IF(AND(OR(B52="Planning",B52="Meaning",B52="Confronting",B52="Feeling",B52="Structuring",B52="Valuing"),OR(D52="Hierarchical",D52="Co-operative",D52="Autonomous"),E52&lt;&gt;"",F52&lt;&gt;""),"Recorded","Check context / code"))</x:f>
      </x:c>
      <x:c r="H52" s="12"/>
      <x:c r="I52" s="12"/>
      <x:c r="J52" s="12"/>
      <x:c r="K52" s="12"/>
      <x:c r="L52" s="12"/>
      <x:c r="M52" s="12"/>
      <x:c r="N52" s="12"/>
    </x:row>
    <x:row r="53" ht="48" customHeight="1">
      <x:c r="A53" s="202"/>
      <x:c r="B53" s="202"/>
      <x:c r="C53" s="202"/>
      <x:c r="D53" s="202"/>
      <x:c r="E53" s="202"/>
      <x:c r="F53" s="202"/>
      <x:c r="G53" s="12" t="str">
        <x:f>IF(A53="","",IF(AND(OR(B53="Planning",B53="Meaning",B53="Confronting",B53="Feeling",B53="Structuring",B53="Valuing"),OR(D53="Hierarchical",D53="Co-operative",D53="Autonomous"),E53&lt;&gt;"",F53&lt;&gt;""),"Recorded","Check context / code"))</x:f>
      </x:c>
      <x:c r="H53" s="12"/>
      <x:c r="I53" s="12"/>
      <x:c r="J53" s="12"/>
      <x:c r="K53" s="12"/>
      <x:c r="L53" s="12"/>
      <x:c r="M53" s="12"/>
      <x:c r="N53" s="12"/>
    </x:row>
    <x:row r="54" ht="48" customHeight="1">
      <x:c r="A54" s="202"/>
      <x:c r="B54" s="202"/>
      <x:c r="C54" s="202"/>
      <x:c r="D54" s="202"/>
      <x:c r="E54" s="202"/>
      <x:c r="F54" s="202"/>
      <x:c r="G54" s="12" t="str">
        <x:f>IF(A54="","",IF(AND(OR(B54="Planning",B54="Meaning",B54="Confronting",B54="Feeling",B54="Structuring",B54="Valuing"),OR(D54="Hierarchical",D54="Co-operative",D54="Autonomous"),E54&lt;&gt;"",F54&lt;&gt;""),"Recorded","Check context / code"))</x:f>
      </x:c>
      <x:c r="H54" s="12"/>
      <x:c r="I54" s="12"/>
      <x:c r="J54" s="12"/>
      <x:c r="K54" s="12"/>
      <x:c r="L54" s="12"/>
      <x:c r="M54" s="12"/>
      <x:c r="N54" s="12"/>
    </x:row>
    <x:row r="55" ht="48" customHeight="1">
      <x:c r="A55" s="202"/>
      <x:c r="B55" s="202"/>
      <x:c r="C55" s="202"/>
      <x:c r="D55" s="202"/>
      <x:c r="E55" s="202"/>
      <x:c r="F55" s="202"/>
      <x:c r="G55" s="12" t="str">
        <x:f>IF(A55="","",IF(AND(OR(B55="Planning",B55="Meaning",B55="Confronting",B55="Feeling",B55="Structuring",B55="Valuing"),OR(D55="Hierarchical",D55="Co-operative",D55="Autonomous"),E55&lt;&gt;"",F55&lt;&gt;""),"Recorded","Check context / code"))</x:f>
      </x:c>
      <x:c r="H55" s="12"/>
      <x:c r="I55" s="12"/>
      <x:c r="J55" s="12"/>
      <x:c r="K55" s="12"/>
      <x:c r="L55" s="12"/>
      <x:c r="M55" s="12"/>
      <x:c r="N55" s="12"/>
    </x:row>
    <x:row r="56" ht="48" customHeight="1">
      <x:c r="A56" s="202"/>
      <x:c r="B56" s="202"/>
      <x:c r="C56" s="202"/>
      <x:c r="D56" s="202"/>
      <x:c r="E56" s="202"/>
      <x:c r="F56" s="202"/>
      <x:c r="G56" s="12" t="str">
        <x:f>IF(A56="","",IF(AND(OR(B56="Planning",B56="Meaning",B56="Confronting",B56="Feeling",B56="Structuring",B56="Valuing"),OR(D56="Hierarchical",D56="Co-operative",D56="Autonomous"),E56&lt;&gt;"",F56&lt;&gt;""),"Recorded","Check context / code"))</x:f>
      </x:c>
      <x:c r="H56" s="12"/>
      <x:c r="I56" s="12"/>
      <x:c r="J56" s="12"/>
      <x:c r="K56" s="12"/>
      <x:c r="L56" s="12"/>
      <x:c r="M56" s="12"/>
      <x:c r="N56" s="12"/>
    </x:row>
    <x:row r="57" ht="48" customHeight="1">
      <x:c r="A57" s="202"/>
      <x:c r="B57" s="202"/>
      <x:c r="C57" s="202"/>
      <x:c r="D57" s="202"/>
      <x:c r="E57" s="202"/>
      <x:c r="F57" s="202"/>
      <x:c r="G57" s="12" t="str">
        <x:f>IF(A57="","",IF(AND(OR(B57="Planning",B57="Meaning",B57="Confronting",B57="Feeling",B57="Structuring",B57="Valuing"),OR(D57="Hierarchical",D57="Co-operative",D57="Autonomous"),E57&lt;&gt;"",F57&lt;&gt;""),"Recorded","Check context / code"))</x:f>
      </x:c>
      <x:c r="H57" s="12"/>
      <x:c r="I57" s="12"/>
      <x:c r="J57" s="12"/>
      <x:c r="K57" s="12"/>
      <x:c r="L57" s="12"/>
      <x:c r="M57" s="12"/>
      <x:c r="N57" s="12"/>
    </x:row>
    <x:row r="58" ht="48" customHeight="1">
      <x:c r="A58" s="202"/>
      <x:c r="B58" s="202"/>
      <x:c r="C58" s="202"/>
      <x:c r="D58" s="202"/>
      <x:c r="E58" s="202"/>
      <x:c r="F58" s="202"/>
      <x:c r="G58" s="12" t="str">
        <x:f>IF(A58="","",IF(AND(OR(B58="Planning",B58="Meaning",B58="Confronting",B58="Feeling",B58="Structuring",B58="Valuing"),OR(D58="Hierarchical",D58="Co-operative",D58="Autonomous"),E58&lt;&gt;"",F58&lt;&gt;""),"Recorded","Check context / code"))</x:f>
      </x:c>
      <x:c r="H58" s="12"/>
      <x:c r="I58" s="12"/>
      <x:c r="J58" s="12"/>
      <x:c r="K58" s="12"/>
      <x:c r="L58" s="12"/>
      <x:c r="M58" s="12"/>
      <x:c r="N58" s="12"/>
    </x:row>
    <x:row r="59" ht="48" customHeight="1">
      <x:c r="A59" s="202"/>
      <x:c r="B59" s="202"/>
      <x:c r="C59" s="202"/>
      <x:c r="D59" s="202"/>
      <x:c r="E59" s="202"/>
      <x:c r="F59" s="202"/>
      <x:c r="G59" s="12" t="str">
        <x:f>IF(A59="","",IF(AND(OR(B59="Planning",B59="Meaning",B59="Confronting",B59="Feeling",B59="Structuring",B59="Valuing"),OR(D59="Hierarchical",D59="Co-operative",D59="Autonomous"),E59&lt;&gt;"",F59&lt;&gt;""),"Recorded","Check context / code"))</x:f>
      </x:c>
      <x:c r="H59" s="12"/>
      <x:c r="I59" s="12"/>
      <x:c r="J59" s="12"/>
      <x:c r="K59" s="12"/>
      <x:c r="L59" s="12"/>
      <x:c r="M59" s="12"/>
      <x:c r="N59" s="12"/>
    </x:row>
    <x:row r="60" ht="48" customHeight="1">
      <x:c r="A60" s="202"/>
      <x:c r="B60" s="202"/>
      <x:c r="C60" s="202"/>
      <x:c r="D60" s="202"/>
      <x:c r="E60" s="202"/>
      <x:c r="F60" s="202"/>
      <x:c r="G60" s="12" t="str">
        <x:f>IF(A60="","",IF(AND(OR(B60="Planning",B60="Meaning",B60="Confronting",B60="Feeling",B60="Structuring",B60="Valuing"),OR(D60="Hierarchical",D60="Co-operative",D60="Autonomous"),E60&lt;&gt;"",F60&lt;&gt;""),"Recorded","Check context / code"))</x:f>
      </x:c>
      <x:c r="H60" s="12"/>
      <x:c r="I60" s="12"/>
      <x:c r="J60" s="12"/>
      <x:c r="K60" s="12"/>
      <x:c r="L60" s="12"/>
      <x:c r="M60" s="12"/>
      <x:c r="N60" s="12"/>
    </x:row>
    <x:row r="61" ht="48" customHeight="1">
      <x:c r="A61" s="202"/>
      <x:c r="B61" s="202"/>
      <x:c r="C61" s="202"/>
      <x:c r="D61" s="202"/>
      <x:c r="E61" s="202"/>
      <x:c r="F61" s="202"/>
      <x:c r="G61" s="12" t="str">
        <x:f>IF(A61="","",IF(AND(OR(B61="Planning",B61="Meaning",B61="Confronting",B61="Feeling",B61="Structuring",B61="Valuing"),OR(D61="Hierarchical",D61="Co-operative",D61="Autonomous"),E61&lt;&gt;"",F61&lt;&gt;""),"Recorded","Check context / code"))</x:f>
      </x:c>
      <x:c r="H61" s="12"/>
      <x:c r="I61" s="12"/>
      <x:c r="J61" s="12"/>
      <x:c r="K61" s="12"/>
      <x:c r="L61" s="12"/>
      <x:c r="M61" s="12"/>
      <x:c r="N61" s="12"/>
    </x:row>
    <x:row r="62" ht="48" customHeight="1">
      <x:c r="A62" s="202"/>
      <x:c r="B62" s="202"/>
      <x:c r="C62" s="202"/>
      <x:c r="D62" s="202"/>
      <x:c r="E62" s="202"/>
      <x:c r="F62" s="202"/>
      <x:c r="G62" s="12" t="str">
        <x:f>IF(A62="","",IF(AND(OR(B62="Planning",B62="Meaning",B62="Confronting",B62="Feeling",B62="Structuring",B62="Valuing"),OR(D62="Hierarchical",D62="Co-operative",D62="Autonomous"),E62&lt;&gt;"",F62&lt;&gt;""),"Recorded","Check context / code"))</x:f>
      </x:c>
      <x:c r="H62" s="12"/>
      <x:c r="I62" s="12"/>
      <x:c r="J62" s="12"/>
      <x:c r="K62" s="12"/>
      <x:c r="L62" s="12"/>
      <x:c r="M62" s="12"/>
      <x:c r="N62" s="12"/>
    </x:row>
    <x:row r="63" ht="48" customHeight="1">
      <x:c r="A63" s="202"/>
      <x:c r="B63" s="202"/>
      <x:c r="C63" s="202"/>
      <x:c r="D63" s="202"/>
      <x:c r="E63" s="202"/>
      <x:c r="F63" s="202"/>
      <x:c r="G63" s="12" t="str">
        <x:f>IF(A63="","",IF(AND(OR(B63="Planning",B63="Meaning",B63="Confronting",B63="Feeling",B63="Structuring",B63="Valuing"),OR(D63="Hierarchical",D63="Co-operative",D63="Autonomous"),E63&lt;&gt;"",F63&lt;&gt;""),"Recorded","Check context / code"))</x:f>
      </x:c>
      <x:c r="H63" s="12"/>
      <x:c r="I63" s="12"/>
      <x:c r="J63" s="12"/>
      <x:c r="K63" s="12"/>
      <x:c r="L63" s="12"/>
      <x:c r="M63" s="12"/>
      <x:c r="N63" s="12"/>
    </x:row>
    <x:row r="64" ht="48" customHeight="1">
      <x:c r="A64" s="202"/>
      <x:c r="B64" s="202"/>
      <x:c r="C64" s="202"/>
      <x:c r="D64" s="202"/>
      <x:c r="E64" s="202"/>
      <x:c r="F64" s="202"/>
      <x:c r="G64" s="12" t="str">
        <x:f>IF(A64="","",IF(AND(OR(B64="Planning",B64="Meaning",B64="Confronting",B64="Feeling",B64="Structuring",B64="Valuing"),OR(D64="Hierarchical",D64="Co-operative",D64="Autonomous"),E64&lt;&gt;"",F64&lt;&gt;""),"Recorded","Check context / code"))</x:f>
      </x:c>
      <x:c r="H64" s="12"/>
      <x:c r="I64" s="12"/>
      <x:c r="J64" s="12"/>
      <x:c r="K64" s="12"/>
      <x:c r="L64" s="12"/>
      <x:c r="M64" s="12"/>
      <x:c r="N64" s="12"/>
    </x:row>
    <x:row r="65" ht="48" customHeight="1">
      <x:c r="A65" s="202"/>
      <x:c r="B65" s="202"/>
      <x:c r="C65" s="202"/>
      <x:c r="D65" s="202"/>
      <x:c r="E65" s="202"/>
      <x:c r="F65" s="202"/>
      <x:c r="G65" s="12" t="str">
        <x:f>IF(A65="","",IF(AND(OR(B65="Planning",B65="Meaning",B65="Confronting",B65="Feeling",B65="Structuring",B65="Valuing"),OR(D65="Hierarchical",D65="Co-operative",D65="Autonomous"),E65&lt;&gt;"",F65&lt;&gt;""),"Recorded","Check context / code"))</x:f>
      </x:c>
      <x:c r="H65" s="12"/>
      <x:c r="I65" s="12"/>
      <x:c r="J65" s="12"/>
      <x:c r="K65" s="12"/>
      <x:c r="L65" s="12"/>
      <x:c r="M65" s="12"/>
      <x:c r="N65" s="12"/>
    </x:row>
    <x:row r="66" ht="48" customHeight="1">
      <x:c r="A66" s="202"/>
      <x:c r="B66" s="202"/>
      <x:c r="C66" s="202"/>
      <x:c r="D66" s="202"/>
      <x:c r="E66" s="202"/>
      <x:c r="F66" s="202"/>
      <x:c r="G66" s="12" t="str">
        <x:f>IF(A66="","",IF(AND(OR(B66="Planning",B66="Meaning",B66="Confronting",B66="Feeling",B66="Structuring",B66="Valuing"),OR(D66="Hierarchical",D66="Co-operative",D66="Autonomous"),E66&lt;&gt;"",F66&lt;&gt;""),"Recorded","Check context / code"))</x:f>
      </x:c>
      <x:c r="H66" s="12"/>
      <x:c r="I66" s="12"/>
      <x:c r="J66" s="12"/>
      <x:c r="K66" s="12"/>
      <x:c r="L66" s="12"/>
      <x:c r="M66" s="12"/>
      <x:c r="N66" s="12"/>
    </x:row>
    <x:row r="67" ht="48" customHeight="1">
      <x:c r="A67" s="202"/>
      <x:c r="B67" s="202"/>
      <x:c r="C67" s="202"/>
      <x:c r="D67" s="202"/>
      <x:c r="E67" s="202"/>
      <x:c r="F67" s="202"/>
      <x:c r="G67" s="12" t="str">
        <x:f>IF(A67="","",IF(AND(OR(B67="Planning",B67="Meaning",B67="Confronting",B67="Feeling",B67="Structuring",B67="Valuing"),OR(D67="Hierarchical",D67="Co-operative",D67="Autonomous"),E67&lt;&gt;"",F67&lt;&gt;""),"Recorded","Check context / code"))</x:f>
      </x:c>
      <x:c r="H67" s="12"/>
      <x:c r="I67" s="12"/>
      <x:c r="J67" s="12"/>
      <x:c r="K67" s="12"/>
      <x:c r="L67" s="12"/>
      <x:c r="M67" s="12"/>
      <x:c r="N67" s="12"/>
    </x:row>
    <x:row r="68" ht="48" customHeight="1">
      <x:c r="A68" s="202"/>
      <x:c r="B68" s="202"/>
      <x:c r="C68" s="202"/>
      <x:c r="D68" s="202"/>
      <x:c r="E68" s="202"/>
      <x:c r="F68" s="202"/>
      <x:c r="G68" s="12" t="str">
        <x:f>IF(A68="","",IF(AND(OR(B68="Planning",B68="Meaning",B68="Confronting",B68="Feeling",B68="Structuring",B68="Valuing"),OR(D68="Hierarchical",D68="Co-operative",D68="Autonomous"),E68&lt;&gt;"",F68&lt;&gt;""),"Recorded","Check context / code"))</x:f>
      </x:c>
      <x:c r="H68" s="12"/>
      <x:c r="I68" s="12"/>
      <x:c r="J68" s="12"/>
      <x:c r="K68" s="12"/>
      <x:c r="L68" s="12"/>
      <x:c r="M68" s="12"/>
      <x:c r="N68" s="12"/>
    </x:row>
    <x:row r="69" ht="48" customHeight="1">
      <x:c r="A69" s="202"/>
      <x:c r="B69" s="202"/>
      <x:c r="C69" s="202"/>
      <x:c r="D69" s="202"/>
      <x:c r="E69" s="202"/>
      <x:c r="F69" s="202"/>
      <x:c r="G69" s="12" t="str">
        <x:f>IF(A69="","",IF(AND(OR(B69="Planning",B69="Meaning",B69="Confronting",B69="Feeling",B69="Structuring",B69="Valuing"),OR(D69="Hierarchical",D69="Co-operative",D69="Autonomous"),E69&lt;&gt;"",F69&lt;&gt;""),"Recorded","Check context / code"))</x:f>
      </x:c>
      <x:c r="H69" s="12"/>
      <x:c r="I69" s="12"/>
      <x:c r="J69" s="12"/>
      <x:c r="K69" s="12"/>
      <x:c r="L69" s="12"/>
      <x:c r="M69" s="12"/>
      <x:c r="N69" s="12"/>
    </x:row>
    <x:row r="70" ht="48" customHeight="1">
      <x:c r="A70" s="202"/>
      <x:c r="B70" s="202"/>
      <x:c r="C70" s="202"/>
      <x:c r="D70" s="202"/>
      <x:c r="E70" s="202"/>
      <x:c r="F70" s="202"/>
      <x:c r="G70" s="12" t="str">
        <x:f>IF(A70="","",IF(AND(OR(B70="Planning",B70="Meaning",B70="Confronting",B70="Feeling",B70="Structuring",B70="Valuing"),OR(D70="Hierarchical",D70="Co-operative",D70="Autonomous"),E70&lt;&gt;"",F70&lt;&gt;""),"Recorded","Check context / code"))</x:f>
      </x:c>
      <x:c r="H70" s="12"/>
      <x:c r="I70" s="12"/>
      <x:c r="J70" s="12"/>
      <x:c r="K70" s="12"/>
      <x:c r="L70" s="12"/>
      <x:c r="M70" s="12"/>
      <x:c r="N70" s="12"/>
    </x:row>
    <x:row r="71" ht="22" customHeight="1">
      <x:c r="A71" s="12"/>
      <x:c r="B71" s="12"/>
      <x:c r="C71" s="12"/>
      <x:c r="D71" s="12"/>
      <x:c r="E71" s="12"/>
      <x:c r="F71" s="12"/>
      <x:c r="G71" s="12"/>
      <x:c r="H71" s="12"/>
      <x:c r="I71" s="12"/>
      <x:c r="J71" s="12"/>
      <x:c r="K71" s="12"/>
      <x:c r="L71" s="12"/>
      <x:c r="M71" s="12"/>
      <x:c r="N71" s="12"/>
    </x:row>
    <x:row r="72" ht="22" customHeight="1">
      <x:c r="A72" s="12"/>
      <x:c r="B72" s="12"/>
      <x:c r="C72" s="12"/>
      <x:c r="D72" s="12"/>
      <x:c r="E72" s="12"/>
      <x:c r="F72" s="12"/>
      <x:c r="G72" s="12"/>
      <x:c r="H72" s="12"/>
      <x:c r="I72" s="12"/>
      <x:c r="J72" s="12"/>
      <x:c r="K72" s="12"/>
      <x:c r="L72" s="12"/>
      <x:c r="M72" s="12"/>
      <x:c r="N72" s="12"/>
    </x:row>
    <x:row r="73" ht="22" customHeight="1">
      <x:c r="A73" s="12"/>
      <x:c r="B73" s="12"/>
      <x:c r="C73" s="12"/>
      <x:c r="D73" s="12"/>
      <x:c r="E73" s="12"/>
      <x:c r="F73" s="12"/>
      <x:c r="G73" s="12"/>
      <x:c r="H73" s="12"/>
      <x:c r="I73" s="12"/>
      <x:c r="J73" s="12"/>
      <x:c r="K73" s="12"/>
      <x:c r="L73" s="12"/>
      <x:c r="M73" s="12"/>
      <x:c r="N73" s="12"/>
    </x:row>
    <x:row r="74" ht="34" customHeight="1">
      <x:c r="A74" s="199" t="str">
        <x:v>Dimension</x:v>
      </x:c>
      <x:c r="B74" s="199" t="str">
        <x:v>Hierarchical</x:v>
      </x:c>
      <x:c r="C74" s="199" t="str">
        <x:v>Co-operative</x:v>
      </x:c>
      <x:c r="D74" s="199" t="str">
        <x:v>Autonomous</x:v>
      </x:c>
      <x:c r="E74" s="199" t="str">
        <x:v>Recorded episodes</x:v>
      </x:c>
      <x:c r="F74" s="12"/>
      <x:c r="G74" s="12"/>
      <x:c r="H74" s="12"/>
      <x:c r="I74" s="12"/>
      <x:c r="J74" s="12"/>
      <x:c r="K74" s="12"/>
      <x:c r="L74" s="12"/>
      <x:c r="M74" s="12"/>
      <x:c r="N74" s="12"/>
    </x:row>
    <x:row r="75" ht="22" customHeight="1">
      <x:c r="A75" s="12" t="str">
        <x:v>Planning</x:v>
      </x:c>
      <x:c r="B75" s="12" t="n">
        <x:f>COUNTIFS($B$11:$B$70,A75,$D$11:$D$70,"Hierarchical",$G$11:$G$70,"Recorded")</x:f>
        <x:v>0</x:v>
      </x:c>
      <x:c r="C75" s="12" t="n">
        <x:f>COUNTIFS($B$11:$B$70,A75,$D$11:$D$70,"Co-operative",$G$11:$G$70,"Recorded")</x:f>
        <x:v>0</x:v>
      </x:c>
      <x:c r="D75" s="12" t="n">
        <x:f>COUNTIFS($B$11:$B$70,A75,$D$11:$D$70,"Autonomous",$G$11:$G$70,"Recorded")</x:f>
        <x:v>0</x:v>
      </x:c>
      <x:c r="E75" s="12" t="n">
        <x:f>SUM(B75:D75)</x:f>
        <x:v>0</x:v>
      </x:c>
      <x:c r="F75" s="12"/>
      <x:c r="G75" s="12"/>
      <x:c r="H75" s="12"/>
      <x:c r="I75" s="12"/>
      <x:c r="J75" s="12"/>
      <x:c r="K75" s="12"/>
      <x:c r="L75" s="12"/>
      <x:c r="M75" s="12"/>
      <x:c r="N75" s="12"/>
    </x:row>
    <x:row r="76" ht="22" customHeight="1">
      <x:c r="A76" s="12" t="str">
        <x:v>Meaning</x:v>
      </x:c>
      <x:c r="B76" s="12" t="n">
        <x:f>COUNTIFS($B$11:$B$70,A76,$D$11:$D$70,"Hierarchical",$G$11:$G$70,"Recorded")</x:f>
        <x:v>0</x:v>
      </x:c>
      <x:c r="C76" s="12" t="n">
        <x:f>COUNTIFS($B$11:$B$70,A76,$D$11:$D$70,"Co-operative",$G$11:$G$70,"Recorded")</x:f>
        <x:v>0</x:v>
      </x:c>
      <x:c r="D76" s="12" t="n">
        <x:f>COUNTIFS($B$11:$B$70,A76,$D$11:$D$70,"Autonomous",$G$11:$G$70,"Recorded")</x:f>
        <x:v>0</x:v>
      </x:c>
      <x:c r="E76" s="12" t="n">
        <x:f>SUM(B76:D76)</x:f>
        <x:v>0</x:v>
      </x:c>
      <x:c r="F76" s="12"/>
      <x:c r="G76" s="12"/>
      <x:c r="H76" s="12"/>
      <x:c r="I76" s="12"/>
      <x:c r="J76" s="12"/>
      <x:c r="K76" s="12"/>
      <x:c r="L76" s="12"/>
      <x:c r="M76" s="12"/>
      <x:c r="N76" s="12"/>
    </x:row>
    <x:row r="77" ht="22" customHeight="1">
      <x:c r="A77" s="12" t="str">
        <x:v>Confronting</x:v>
      </x:c>
      <x:c r="B77" s="12" t="n">
        <x:f>COUNTIFS($B$11:$B$70,A77,$D$11:$D$70,"Hierarchical",$G$11:$G$70,"Recorded")</x:f>
        <x:v>0</x:v>
      </x:c>
      <x:c r="C77" s="12" t="n">
        <x:f>COUNTIFS($B$11:$B$70,A77,$D$11:$D$70,"Co-operative",$G$11:$G$70,"Recorded")</x:f>
        <x:v>0</x:v>
      </x:c>
      <x:c r="D77" s="12" t="n">
        <x:f>COUNTIFS($B$11:$B$70,A77,$D$11:$D$70,"Autonomous",$G$11:$G$70,"Recorded")</x:f>
        <x:v>0</x:v>
      </x:c>
      <x:c r="E77" s="12" t="n">
        <x:f>SUM(B77:D77)</x:f>
        <x:v>0</x:v>
      </x:c>
      <x:c r="F77" s="12"/>
      <x:c r="G77" s="12"/>
      <x:c r="H77" s="12"/>
      <x:c r="I77" s="12"/>
      <x:c r="J77" s="12"/>
      <x:c r="K77" s="12"/>
      <x:c r="L77" s="12"/>
      <x:c r="M77" s="12"/>
      <x:c r="N77" s="12"/>
    </x:row>
    <x:row r="78" ht="22" customHeight="1">
      <x:c r="A78" s="12" t="str">
        <x:v>Feeling</x:v>
      </x:c>
      <x:c r="B78" s="12" t="n">
        <x:f>COUNTIFS($B$11:$B$70,A78,$D$11:$D$70,"Hierarchical",$G$11:$G$70,"Recorded")</x:f>
        <x:v>0</x:v>
      </x:c>
      <x:c r="C78" s="12" t="n">
        <x:f>COUNTIFS($B$11:$B$70,A78,$D$11:$D$70,"Co-operative",$G$11:$G$70,"Recorded")</x:f>
        <x:v>0</x:v>
      </x:c>
      <x:c r="D78" s="12" t="n">
        <x:f>COUNTIFS($B$11:$B$70,A78,$D$11:$D$70,"Autonomous",$G$11:$G$70,"Recorded")</x:f>
        <x:v>0</x:v>
      </x:c>
      <x:c r="E78" s="12" t="n">
        <x:f>SUM(B78:D78)</x:f>
        <x:v>0</x:v>
      </x:c>
      <x:c r="F78" s="12"/>
      <x:c r="G78" s="12"/>
      <x:c r="H78" s="12"/>
      <x:c r="I78" s="12"/>
      <x:c r="J78" s="12"/>
      <x:c r="K78" s="12"/>
      <x:c r="L78" s="12"/>
      <x:c r="M78" s="12"/>
      <x:c r="N78" s="12"/>
    </x:row>
    <x:row r="79" ht="22" customHeight="1">
      <x:c r="A79" s="12" t="str">
        <x:v>Structuring</x:v>
      </x:c>
      <x:c r="B79" s="12" t="n">
        <x:f>COUNTIFS($B$11:$B$70,A79,$D$11:$D$70,"Hierarchical",$G$11:$G$70,"Recorded")</x:f>
        <x:v>0</x:v>
      </x:c>
      <x:c r="C79" s="12" t="n">
        <x:f>COUNTIFS($B$11:$B$70,A79,$D$11:$D$70,"Co-operative",$G$11:$G$70,"Recorded")</x:f>
        <x:v>0</x:v>
      </x:c>
      <x:c r="D79" s="12" t="n">
        <x:f>COUNTIFS($B$11:$B$70,A79,$D$11:$D$70,"Autonomous",$G$11:$G$70,"Recorded")</x:f>
        <x:v>0</x:v>
      </x:c>
      <x:c r="E79" s="12" t="n">
        <x:f>SUM(B79:D79)</x:f>
        <x:v>0</x:v>
      </x:c>
      <x:c r="F79" s="12"/>
      <x:c r="G79" s="12"/>
      <x:c r="H79" s="12"/>
      <x:c r="I79" s="12"/>
      <x:c r="J79" s="12"/>
      <x:c r="K79" s="12"/>
      <x:c r="L79" s="12"/>
      <x:c r="M79" s="12"/>
      <x:c r="N79" s="12"/>
    </x:row>
    <x:row r="80" ht="22" customHeight="1">
      <x:c r="A80" s="12" t="str">
        <x:v>Valuing</x:v>
      </x:c>
      <x:c r="B80" s="12" t="n">
        <x:f>COUNTIFS($B$11:$B$70,A80,$D$11:$D$70,"Hierarchical",$G$11:$G$70,"Recorded")</x:f>
        <x:v>0</x:v>
      </x:c>
      <x:c r="C80" s="12" t="n">
        <x:f>COUNTIFS($B$11:$B$70,A80,$D$11:$D$70,"Co-operative",$G$11:$G$70,"Recorded")</x:f>
        <x:v>0</x:v>
      </x:c>
      <x:c r="D80" s="12" t="n">
        <x:f>COUNTIFS($B$11:$B$70,A80,$D$11:$D$70,"Autonomous",$G$11:$G$70,"Recorded")</x:f>
        <x:v>0</x:v>
      </x:c>
      <x:c r="E80" s="12" t="n">
        <x:f>SUM(B80:D80)</x:f>
        <x:v>0</x:v>
      </x:c>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85" t="str">
        <x:v>No preferred distribution is implied. Incomplete records are excluded from the chart until dimension, observed mode, observation and reason/effect are recorded. Use episode evidence to inspect fit, not to assign a facilitator type.</x:v>
      </x:c>
      <x:c r="B104" s="85"/>
      <x:c r="C104" s="85"/>
      <x:c r="D104" s="85"/>
      <x:c r="E104" s="85"/>
      <x:c r="F104" s="85"/>
      <x:c r="G104" s="85"/>
      <x:c r="H104" s="85"/>
      <x:c r="I104" s="85"/>
      <x:c r="J104" s="85"/>
      <x:c r="K104" s="85"/>
      <x:c r="L104" s="85"/>
      <x:c r="M104" s="12"/>
      <x:c r="N104" s="12"/>
    </x:row>
    <x:row r="105" ht="22" customHeight="1">
      <x:c r="A105" s="85"/>
      <x:c r="B105" s="85"/>
      <x:c r="C105" s="85"/>
      <x:c r="D105" s="85"/>
      <x:c r="E105" s="85"/>
      <x:c r="F105" s="85"/>
      <x:c r="G105" s="85"/>
      <x:c r="H105" s="85"/>
      <x:c r="I105" s="85"/>
      <x:c r="J105" s="85"/>
      <x:c r="K105" s="85"/>
      <x:c r="L105" s="85"/>
      <x:c r="M105" s="12"/>
      <x:c r="N105" s="12"/>
    </x:row>
    <x:row r="106" ht="22" customHeight="1">
      <x:c r="A106" s="85"/>
      <x:c r="B106" s="85"/>
      <x:c r="C106" s="85"/>
      <x:c r="D106" s="85"/>
      <x:c r="E106" s="85"/>
      <x:c r="F106" s="85"/>
      <x:c r="G106" s="85"/>
      <x:c r="H106" s="85"/>
      <x:c r="I106" s="85"/>
      <x:c r="J106" s="85"/>
      <x:c r="K106" s="85"/>
      <x:c r="L106" s="85"/>
      <x:c r="M106" s="12"/>
      <x:c r="N106" s="12"/>
    </x:row>
    <x:row r="107" ht="22" customHeight="1">
      <x:c r="A107" s="85"/>
      <x:c r="B107" s="85"/>
      <x:c r="C107" s="85"/>
      <x:c r="D107" s="85"/>
      <x:c r="E107" s="85"/>
      <x:c r="F107" s="85"/>
      <x:c r="G107" s="85"/>
      <x:c r="H107" s="85"/>
      <x:c r="I107" s="85"/>
      <x:c r="J107" s="85"/>
      <x:c r="K107" s="85"/>
      <x:c r="L107" s="85"/>
      <x:c r="M107" s="12"/>
      <x:c r="N107" s="12"/>
    </x:row>
    <x:row r="108" ht="22" customHeight="1">
      <x:c r="A108" s="85"/>
      <x:c r="B108" s="85"/>
      <x:c r="C108" s="85"/>
      <x:c r="D108" s="85"/>
      <x:c r="E108" s="85"/>
      <x:c r="F108" s="85"/>
      <x:c r="G108" s="85"/>
      <x:c r="H108" s="85"/>
      <x:c r="I108" s="85"/>
      <x:c r="J108" s="85"/>
      <x:c r="K108" s="85"/>
      <x:c r="L108" s="85"/>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73" t="str">
        <x:v>HOW TO USE THIS TOOL</x:v>
      </x:c>
      <x:c r="B111" s="73"/>
      <x:c r="C111" s="73"/>
      <x:c r="D111" s="73"/>
      <x:c r="E111" s="73"/>
      <x:c r="F111" s="73"/>
      <x:c r="G111" s="73"/>
      <x:c r="H111" s="73"/>
      <x:c r="I111" s="73"/>
      <x:c r="J111" s="73"/>
      <x:c r="K111" s="73"/>
      <x:c r="L111" s="73"/>
      <x:c r="M111" s="12"/>
      <x:c r="N111" s="12"/>
    </x:row>
    <x:row r="112" ht="22" customHeight="1">
      <x:c r="A112" s="77" t="str">
        <x:v>01  Use the 6 x 3 matrix as a set of observation positions, not a personality test. Choose specific moments from an event.</x:v>
      </x:c>
      <x:c r="B112" s="77"/>
      <x:c r="C112" s="77"/>
      <x:c r="D112" s="77"/>
      <x:c r="E112" s="77"/>
      <x:c r="F112" s="77"/>
      <x:c r="G112" s="77"/>
      <x:c r="H112" s="77"/>
      <x:c r="I112" s="77"/>
      <x:c r="J112" s="77"/>
      <x:c r="K112" s="77"/>
      <x:c r="L112" s="77"/>
      <x:c r="M112" s="12"/>
      <x:c r="N112" s="12"/>
    </x:row>
    <x:row r="113" ht="22" customHeight="1">
      <x:c r="A113" s="77"/>
      <x:c r="B113" s="77"/>
      <x:c r="C113" s="77"/>
      <x:c r="D113" s="77"/>
      <x:c r="E113" s="77"/>
      <x:c r="F113" s="77"/>
      <x:c r="G113" s="77"/>
      <x:c r="H113" s="77"/>
      <x:c r="I113" s="77"/>
      <x:c r="J113" s="77"/>
      <x:c r="K113" s="77"/>
      <x:c r="L113" s="77"/>
      <x:c r="M113" s="12"/>
      <x:c r="N113" s="12"/>
    </x:row>
    <x:row r="114" ht="22" customHeight="1">
      <x:c r="A114" s="81" t="str">
        <x:v>02  For each moment record the dimension, intended mode, observed decision ownership and relevant context.</x:v>
      </x:c>
      <x:c r="B114" s="81"/>
      <x:c r="C114" s="81"/>
      <x:c r="D114" s="81"/>
      <x:c r="E114" s="81"/>
      <x:c r="F114" s="81"/>
      <x:c r="G114" s="81"/>
      <x:c r="H114" s="81"/>
      <x:c r="I114" s="81"/>
      <x:c r="J114" s="81"/>
      <x:c r="K114" s="81"/>
      <x:c r="L114" s="81"/>
      <x:c r="M114" s="12"/>
      <x:c r="N114" s="12"/>
    </x:row>
    <x:row r="115" ht="22" customHeight="1">
      <x:c r="A115" s="81"/>
      <x:c r="B115" s="81"/>
      <x:c r="C115" s="81"/>
      <x:c r="D115" s="81"/>
      <x:c r="E115" s="81"/>
      <x:c r="F115" s="81"/>
      <x:c r="G115" s="81"/>
      <x:c r="H115" s="81"/>
      <x:c r="I115" s="81"/>
      <x:c r="J115" s="81"/>
      <x:c r="K115" s="81"/>
      <x:c r="L115" s="81"/>
      <x:c r="M115" s="12"/>
      <x:c r="N115" s="12"/>
    </x:row>
    <x:row r="116" ht="22" customHeight="1">
      <x:c r="A116" s="77" t="str">
        <x:v>03  Ask whether the stated mode matched what actually happened. A facilitator asking questions while retaining a fixed answer is not necessarily co-operative.</x:v>
      </x:c>
      <x:c r="B116" s="77"/>
      <x:c r="C116" s="77"/>
      <x:c r="D116" s="77"/>
      <x:c r="E116" s="77"/>
      <x:c r="F116" s="77"/>
      <x:c r="G116" s="77"/>
      <x:c r="H116" s="77"/>
      <x:c r="I116" s="77"/>
      <x:c r="J116" s="77"/>
      <x:c r="K116" s="77"/>
      <x:c r="L116" s="77"/>
      <x:c r="M116" s="12"/>
      <x:c r="N116" s="12"/>
    </x:row>
    <x:row r="117" ht="22" customHeight="1">
      <x:c r="A117" s="77"/>
      <x:c r="B117" s="77"/>
      <x:c r="C117" s="77"/>
      <x:c r="D117" s="77"/>
      <x:c r="E117" s="77"/>
      <x:c r="F117" s="77"/>
      <x:c r="G117" s="77"/>
      <x:c r="H117" s="77"/>
      <x:c r="I117" s="77"/>
      <x:c r="J117" s="77"/>
      <x:c r="K117" s="77"/>
      <x:c r="L117" s="77"/>
      <x:c r="M117" s="12"/>
      <x:c r="N117" s="12"/>
    </x:row>
    <x:row r="118" ht="22" customHeight="1">
      <x:c r="A118" s="81" t="str">
        <x:v>04  Review the effect and whether another mode might have served the group better. More autonomy is not automatically an improvement.</x:v>
      </x:c>
      <x:c r="B118" s="81"/>
      <x:c r="C118" s="81"/>
      <x:c r="D118" s="81"/>
      <x:c r="E118" s="81"/>
      <x:c r="F118" s="81"/>
      <x:c r="G118" s="81"/>
      <x:c r="H118" s="81"/>
      <x:c r="I118" s="81"/>
      <x:c r="J118" s="81"/>
      <x:c r="K118" s="81"/>
      <x:c r="L118" s="81"/>
      <x:c r="M118" s="12"/>
      <x:c r="N118" s="12"/>
    </x:row>
    <x:row r="119" ht="22" customHeight="1">
      <x:c r="A119" s="81"/>
      <x:c r="B119" s="81"/>
      <x:c r="C119" s="81"/>
      <x:c r="D119" s="81"/>
      <x:c r="E119" s="81"/>
      <x:c r="F119" s="81"/>
      <x:c r="G119" s="81"/>
      <x:c r="H119" s="81"/>
      <x:c r="I119" s="81"/>
      <x:c r="J119" s="81"/>
      <x:c r="K119" s="81"/>
      <x:c r="L119" s="81"/>
      <x:c r="M119" s="12"/>
      <x:c r="N119" s="12"/>
    </x:row>
    <x:row r="120" ht="22" customHeight="1">
      <x:c r="A120" s="77" t="str">
        <x:v>05  Choose one mode-switching experiment and a way to observe it at the next event. Do not set target percentages for hierarchical, co-operative or autonomous time.</x:v>
      </x:c>
      <x:c r="B120" s="77"/>
      <x:c r="C120" s="77"/>
      <x:c r="D120" s="77"/>
      <x:c r="E120" s="77"/>
      <x:c r="F120" s="77"/>
      <x:c r="G120" s="77"/>
      <x:c r="H120" s="77"/>
      <x:c r="I120" s="77"/>
      <x:c r="J120" s="77"/>
      <x:c r="K120" s="77"/>
      <x:c r="L120" s="77"/>
      <x:c r="M120" s="12"/>
      <x:c r="N120" s="12"/>
    </x:row>
    <x:row r="121" ht="22" customHeight="1">
      <x:c r="A121" s="77"/>
      <x:c r="B121" s="77"/>
      <x:c r="C121" s="77"/>
      <x:c r="D121" s="77"/>
      <x:c r="E121" s="77"/>
      <x:c r="F121" s="77"/>
      <x:c r="G121" s="77"/>
      <x:c r="H121" s="77"/>
      <x:c r="I121" s="77"/>
      <x:c r="J121" s="77"/>
      <x:c r="K121" s="77"/>
      <x:c r="L121" s="77"/>
    </x:row>
    <x:row r="122" ht="22" customHeight="1">
      <x:c r="A122" s="85" t="str">
        <x:v>WATCH FOR: Counting modes is descriptive. No evidence here establishes a universally optimal balance or a stable facilitator type.</x:v>
      </x:c>
      <x:c r="B122" s="85"/>
      <x:c r="C122" s="85"/>
      <x:c r="D122" s="85"/>
      <x:c r="E122" s="85"/>
      <x:c r="F122" s="85"/>
      <x:c r="G122" s="85"/>
      <x:c r="H122" s="85"/>
      <x:c r="I122" s="85"/>
      <x:c r="J122" s="85"/>
      <x:c r="K122" s="85"/>
      <x:c r="L122" s="85"/>
    </x:row>
    <x:row r="123" ht="22" customHeight="1">
      <x:c r="A123" s="85"/>
      <x:c r="B123" s="85"/>
      <x:c r="C123" s="85"/>
      <x:c r="D123" s="85"/>
      <x:c r="E123" s="85"/>
      <x:c r="F123" s="85"/>
      <x:c r="G123" s="85"/>
      <x:c r="H123" s="85"/>
      <x:c r="I123" s="85"/>
      <x:c r="J123" s="85"/>
      <x:c r="K123" s="85"/>
      <x:c r="L123" s="85"/>
    </x:row>
    <x:row r="124" ht="22" customHeight="1">
      <x:c r="A124" s="85"/>
      <x:c r="B124" s="85"/>
      <x:c r="C124" s="85"/>
      <x:c r="D124" s="85"/>
      <x:c r="E124" s="85"/>
      <x:c r="F124" s="85"/>
      <x:c r="G124" s="85"/>
      <x:c r="H124" s="85"/>
      <x:c r="I124" s="85"/>
      <x:c r="J124" s="85"/>
      <x:c r="K124" s="85"/>
      <x:c r="L124" s="85"/>
    </x:row>
    <x:row r="125" ht="22" customHeight="1"/>
    <x:row r="126" ht="22" customHeight="1">
      <x:c r="A126" s="73" t="str">
        <x:v>FICTIONAL COMPLETED EXAMPLE / PROJECT COMMON</x:v>
      </x:c>
      <x:c r="B126" s="73"/>
      <x:c r="C126" s="73"/>
      <x:c r="D126" s="73"/>
      <x:c r="E126" s="73"/>
      <x:c r="F126" s="73"/>
      <x:c r="G126" s="73"/>
      <x:c r="H126" s="73"/>
      <x:c r="I126" s="73"/>
      <x:c r="J126" s="73"/>
      <x:c r="K126" s="73"/>
      <x:c r="L126" s="73"/>
    </x:row>
    <x:row r="127" ht="22" customHeight="1">
      <x:c r="A127" s="39" t="str">
        <x:v>Moment</x:v>
      </x:c>
      <x:c r="B127" s="39"/>
      <x:c r="C127" s="39"/>
      <x:c r="D127" s="77" t="str">
        <x:v>The group begins interpreting handover examples after a short instruction.</x:v>
      </x:c>
      <x:c r="E127" s="77"/>
      <x:c r="F127" s="77"/>
      <x:c r="G127" s="77"/>
      <x:c r="H127" s="77"/>
      <x:c r="I127" s="77"/>
      <x:c r="J127" s="77"/>
      <x:c r="K127" s="77"/>
      <x:c r="L127" s="77"/>
    </x:row>
    <x:row r="128" ht="22" customHeight="1">
      <x:c r="A128" s="39"/>
      <x:c r="B128" s="39"/>
      <x:c r="C128" s="39"/>
      <x:c r="D128" s="77"/>
      <x:c r="E128" s="77"/>
      <x:c r="F128" s="77"/>
      <x:c r="G128" s="77"/>
      <x:c r="H128" s="77"/>
      <x:c r="I128" s="77"/>
      <x:c r="J128" s="77"/>
      <x:c r="K128" s="77"/>
      <x:c r="L128" s="77"/>
    </x:row>
    <x:row r="129" ht="22" customHeight="1">
      <x:c r="A129" s="39"/>
      <x:c r="B129" s="39"/>
      <x:c r="C129" s="39"/>
      <x:c r="D129" s="77"/>
      <x:c r="E129" s="77"/>
      <x:c r="F129" s="77"/>
      <x:c r="G129" s="77"/>
      <x:c r="H129" s="77"/>
      <x:c r="I129" s="77"/>
      <x:c r="J129" s="77"/>
      <x:c r="K129" s="77"/>
      <x:c r="L129" s="77"/>
    </x:row>
    <x:row r="130" ht="22" customHeight="1">
      <x:c r="A130" s="39" t="str">
        <x:v>Dimension</x:v>
      </x:c>
      <x:c r="B130" s="39"/>
      <x:c r="C130" s="39"/>
      <x:c r="D130" s="77" t="str">
        <x:v>Meaning is primary; structuring provides the activity form; valuing concerns access to interpretation.</x:v>
      </x:c>
      <x:c r="E130" s="77"/>
      <x:c r="F130" s="77"/>
      <x:c r="G130" s="77"/>
      <x:c r="H130" s="77"/>
      <x:c r="I130" s="77"/>
      <x:c r="J130" s="77"/>
      <x:c r="K130" s="77"/>
      <x:c r="L130" s="77"/>
    </x:row>
    <x:row r="131" ht="22" customHeight="1">
      <x:c r="A131" s="39"/>
      <x:c r="B131" s="39"/>
      <x:c r="C131" s="39"/>
      <x:c r="D131" s="77"/>
      <x:c r="E131" s="77"/>
      <x:c r="F131" s="77"/>
      <x:c r="G131" s="77"/>
      <x:c r="H131" s="77"/>
      <x:c r="I131" s="77"/>
      <x:c r="J131" s="77"/>
      <x:c r="K131" s="77"/>
      <x:c r="L131" s="77"/>
    </x:row>
    <x:row r="132" ht="22" customHeight="1">
      <x:c r="A132" s="39"/>
      <x:c r="B132" s="39"/>
      <x:c r="C132" s="39"/>
      <x:c r="D132" s="77"/>
      <x:c r="E132" s="77"/>
      <x:c r="F132" s="77"/>
      <x:c r="G132" s="77"/>
      <x:c r="H132" s="77"/>
      <x:c r="I132" s="77"/>
      <x:c r="J132" s="77"/>
      <x:c r="K132" s="77"/>
      <x:c r="L132" s="77"/>
    </x:row>
    <x:row r="133" ht="22" customHeight="1">
      <x:c r="A133" s="39" t="str">
        <x:v>Intended mode</x:v>
      </x:c>
      <x:c r="B133" s="39"/>
      <x:c r="C133" s="39"/>
      <x:c r="D133" s="77" t="str">
        <x:v>Co-operative meaning-making: facilitator and participants explore possible explanations together.</x:v>
      </x:c>
      <x:c r="E133" s="77"/>
      <x:c r="F133" s="77"/>
      <x:c r="G133" s="77"/>
      <x:c r="H133" s="77"/>
      <x:c r="I133" s="77"/>
      <x:c r="J133" s="77"/>
      <x:c r="K133" s="77"/>
      <x:c r="L133" s="77"/>
    </x:row>
    <x:row r="134" ht="22" customHeight="1">
      <x:c r="A134" s="39"/>
      <x:c r="B134" s="39"/>
      <x:c r="C134" s="39"/>
      <x:c r="D134" s="77"/>
      <x:c r="E134" s="77"/>
      <x:c r="F134" s="77"/>
      <x:c r="G134" s="77"/>
      <x:c r="H134" s="77"/>
      <x:c r="I134" s="77"/>
      <x:c r="J134" s="77"/>
      <x:c r="K134" s="77"/>
      <x:c r="L134" s="77"/>
    </x:row>
    <x:row r="135" ht="22" customHeight="1">
      <x:c r="A135" s="39"/>
      <x:c r="B135" s="39"/>
      <x:c r="C135" s="39"/>
      <x:c r="D135" s="77"/>
      <x:c r="E135" s="77"/>
      <x:c r="F135" s="77"/>
      <x:c r="G135" s="77"/>
      <x:c r="H135" s="77"/>
      <x:c r="I135" s="77"/>
      <x:c r="J135" s="77"/>
      <x:c r="K135" s="77"/>
      <x:c r="L135" s="77"/>
    </x:row>
    <x:row r="136" ht="22" customHeight="1">
      <x:c r="A136" s="39" t="str">
        <x:v>Observed mode</x:v>
      </x:c>
      <x:c r="B136" s="39"/>
      <x:c r="C136" s="39"/>
      <x:c r="D136" s="77" t="str">
        <x:v>Facilitator repeatedly redirects answers towards unclear ownership, despite evidence about timing; this behaves more hierarchically than planned.</x:v>
      </x:c>
      <x:c r="E136" s="77"/>
      <x:c r="F136" s="77"/>
      <x:c r="G136" s="77"/>
      <x:c r="H136" s="77"/>
      <x:c r="I136" s="77"/>
      <x:c r="J136" s="77"/>
      <x:c r="K136" s="77"/>
      <x:c r="L136" s="77"/>
    </x:row>
    <x:row r="137" ht="22" customHeight="1">
      <x:c r="A137" s="39"/>
      <x:c r="B137" s="39"/>
      <x:c r="C137" s="39"/>
      <x:c r="D137" s="77"/>
      <x:c r="E137" s="77"/>
      <x:c r="F137" s="77"/>
      <x:c r="G137" s="77"/>
      <x:c r="H137" s="77"/>
      <x:c r="I137" s="77"/>
      <x:c r="J137" s="77"/>
      <x:c r="K137" s="77"/>
      <x:c r="L137" s="77"/>
    </x:row>
    <x:row r="138" ht="22" customHeight="1">
      <x:c r="A138" s="39"/>
      <x:c r="B138" s="39"/>
      <x:c r="C138" s="39"/>
      <x:c r="D138" s="77"/>
      <x:c r="E138" s="77"/>
      <x:c r="F138" s="77"/>
      <x:c r="G138" s="77"/>
      <x:c r="H138" s="77"/>
      <x:c r="I138" s="77"/>
      <x:c r="J138" s="77"/>
      <x:c r="K138" s="77"/>
      <x:c r="L138" s="77"/>
    </x:row>
    <x:row r="139" ht="22" customHeight="1">
      <x:c r="A139" s="39" t="str">
        <x:v>Appropriateness and effect</x:v>
      </x:c>
      <x:c r="B139" s="39"/>
      <x:c r="C139" s="39"/>
      <x:c r="D139" s="77" t="str">
        <x:v>The group stops exploring a timing hypothesis. The issue is hidden direction, not hierarchy itself.</x:v>
      </x:c>
      <x:c r="E139" s="77"/>
      <x:c r="F139" s="77"/>
      <x:c r="G139" s="77"/>
      <x:c r="H139" s="77"/>
      <x:c r="I139" s="77"/>
      <x:c r="J139" s="77"/>
      <x:c r="K139" s="77"/>
      <x:c r="L139" s="77"/>
    </x:row>
    <x:row r="140" ht="22" customHeight="1">
      <x:c r="A140" s="39"/>
      <x:c r="B140" s="39"/>
      <x:c r="C140" s="39"/>
      <x:c r="D140" s="77"/>
      <x:c r="E140" s="77"/>
      <x:c r="F140" s="77"/>
      <x:c r="G140" s="77"/>
      <x:c r="H140" s="77"/>
      <x:c r="I140" s="77"/>
      <x:c r="J140" s="77"/>
      <x:c r="K140" s="77"/>
      <x:c r="L140" s="77"/>
    </x:row>
    <x:row r="141" ht="22" customHeight="1">
      <x:c r="A141" s="39"/>
      <x:c r="B141" s="39"/>
      <x:c r="C141" s="39"/>
      <x:c r="D141" s="77"/>
      <x:c r="E141" s="77"/>
      <x:c r="F141" s="77"/>
      <x:c r="G141" s="77"/>
      <x:c r="H141" s="77"/>
      <x:c r="I141" s="77"/>
      <x:c r="J141" s="77"/>
      <x:c r="K141" s="77"/>
      <x:c r="L141" s="77"/>
    </x:row>
    <x:row r="142" ht="22" customHeight="1">
      <x:c r="A142" s="39" t="str">
        <x:v>Next experiment</x:v>
      </x:c>
      <x:c r="B142" s="39"/>
      <x:c r="C142" s="39"/>
      <x:c r="D142" s="77" t="str">
        <x:v>State the facilitator's interpretation as a hypothesis, invite alternatives and let the group choose which explanation to test.</x:v>
      </x:c>
      <x:c r="E142" s="77"/>
      <x:c r="F142" s="77"/>
      <x:c r="G142" s="77"/>
      <x:c r="H142" s="77"/>
      <x:c r="I142" s="77"/>
      <x:c r="J142" s="77"/>
      <x:c r="K142" s="77"/>
      <x:c r="L142" s="77"/>
    </x:row>
    <x:row r="143" ht="22" customHeight="1">
      <x:c r="A143" s="39"/>
      <x:c r="B143" s="39"/>
      <x:c r="C143" s="39"/>
      <x:c r="D143" s="77"/>
      <x:c r="E143" s="77"/>
      <x:c r="F143" s="77"/>
      <x:c r="G143" s="77"/>
      <x:c r="H143" s="77"/>
      <x:c r="I143" s="77"/>
      <x:c r="J143" s="77"/>
      <x:c r="K143" s="77"/>
      <x:c r="L143" s="77"/>
    </x:row>
    <x:row r="144" ht="22" customHeight="1">
      <x:c r="A144" s="39"/>
      <x:c r="B144" s="39"/>
      <x:c r="C144" s="39"/>
      <x:c r="D144" s="77"/>
      <x:c r="E144" s="77"/>
      <x:c r="F144" s="77"/>
      <x:c r="G144" s="77"/>
      <x:c r="H144" s="77"/>
      <x:c r="I144" s="77"/>
      <x:c r="J144" s="77"/>
      <x:c r="K144" s="77"/>
      <x:c r="L144" s="77"/>
    </x:row>
    <x:row r="145" ht="22" customHeight="1">
      <x:c r="A145" s="43" t="str">
        <x:v>Source basis: H01 | Original workplace application unless explicitly identified as a source transcription. See 04 Source Notes.</x:v>
      </x:c>
      <x:c r="B145" s="43"/>
      <x:c r="C145" s="43"/>
      <x:c r="D145" s="43"/>
      <x:c r="E145" s="43"/>
      <x:c r="F145" s="43"/>
      <x:c r="G145" s="43"/>
      <x:c r="H145" s="43"/>
      <x:c r="I145" s="43"/>
      <x:c r="J145" s="43"/>
      <x:c r="K145" s="43"/>
      <x:c r="L145" s="43"/>
    </x:row>
    <x:row r="146" ht="22" customHeight="1">
      <x:c r="A146" s="43"/>
      <x:c r="B146" s="43"/>
      <x:c r="C146" s="43"/>
      <x:c r="D146" s="43"/>
      <x:c r="E146" s="43"/>
      <x:c r="F146" s="43"/>
      <x:c r="G146" s="43"/>
      <x:c r="H146" s="43"/>
      <x:c r="I146" s="43"/>
      <x:c r="J146" s="43"/>
      <x:c r="K146" s="43"/>
      <x:c r="L146" s="43"/>
    </x:row>
    <x:row r="147" ht="22" customHeight="1"/>
    <x:row r="148" ht="22" customHeight="1"/>
    <x:row r="149" ht="22" customHeight="1"/>
    <x:row r="150" ht="22" customHeight="1"/>
    <x:row r="151" ht="22" customHeight="1"/>
    <x:row r="152" ht="22" customHeight="1"/>
    <x:row r="153" ht="22" customHeight="1"/>
    <x:row r="154" ht="22" customHeight="1"/>
    <x:row r="155" ht="22" customHeight="1"/>
  </x:sheetData>
  <x:mergeCells>
    <x:mergeCell ref="A1:L3"/>
    <x:mergeCell ref="A5:C5"/>
    <x:mergeCell ref="D5:F5"/>
    <x:mergeCell ref="G5:I5"/>
    <x:mergeCell ref="J5:L5"/>
    <x:mergeCell ref="A6:L7"/>
    <x:mergeCell ref="A8:F8"/>
    <x:mergeCell ref="G8:L8"/>
    <x:mergeCell ref="A104:L108"/>
    <x:mergeCell ref="A111:L111"/>
    <x:mergeCell ref="A112:L113"/>
    <x:mergeCell ref="A114:L115"/>
    <x:mergeCell ref="A116:L117"/>
    <x:mergeCell ref="A118:L119"/>
    <x:mergeCell ref="A120:L121"/>
    <x:mergeCell ref="A122:L124"/>
    <x:mergeCell ref="A126:L126"/>
    <x:mergeCell ref="A127:C129"/>
    <x:mergeCell ref="D127:L129"/>
    <x:mergeCell ref="A130:C132"/>
    <x:mergeCell ref="D130:L132"/>
    <x:mergeCell ref="A133:C135"/>
    <x:mergeCell ref="D133:L135"/>
    <x:mergeCell ref="A136:C138"/>
    <x:mergeCell ref="D136:L138"/>
    <x:mergeCell ref="A139:C141"/>
    <x:mergeCell ref="D139:L141"/>
    <x:mergeCell ref="A142:C144"/>
    <x:mergeCell ref="D142:L144"/>
    <x:mergeCell ref="A145:L146"/>
  </x:mergeCells>
  <x:dataValidations count="2">
    <x:dataValidation type="list" sqref="B11:B70">
      <x:formula1>"Planning,Meaning,Confronting,Feeling,Structuring,Valuing"</x:formula1>
    </x:dataValidation>
    <x:dataValidation type="list" sqref="C11:D70">
      <x:formula1>"Hierarchical,Co-operative,Autonomous"</x:formula1>
    </x:dataValidation>
  </x:dataValidations>
  <x:pageMargins left="0.7" right="0.7" top="0.75" bottom="0.75" header="0.3" footer="0.3"/>
  <x:drawing xmlns:r="http://schemas.openxmlformats.org/officeDocument/2006/relationships" r:id="R3cccd4fe85754c9b"/>
</x:worksheet>
</file>

<file path=xl/worksheets/sheet10.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0" hidden="0" customWidth="1"/>
    <x:col min="2" max="2" width="20" hidden="0" customWidth="1"/>
    <x:col min="3" max="3" width="11" hidden="0" customWidth="1"/>
    <x:col min="4" max="4" width="11" hidden="0" customWidth="1"/>
    <x:col min="5" max="5" width="11" hidden="0" customWidth="1"/>
    <x:col min="6" max="6" width="11" hidden="0" customWidth="1"/>
    <x:col min="7" max="7" width="11" hidden="0" customWidth="1"/>
    <x:col min="8" max="8" width="13" hidden="0" customWidth="1"/>
    <x:col min="9" max="9" width="11" hidden="0" customWidth="1"/>
    <x:col min="10" max="10" width="11" hidden="0" customWidth="1"/>
    <x:col min="11" max="11" width="11" hidden="0" customWidth="1"/>
    <x:col min="12" max="12" width="11" hidden="0" customWidth="1"/>
    <x:col min="13" max="13" width="19" hidden="0" customWidth="1"/>
    <x:col min="14" max="14" width="19" hidden="0" customWidth="1"/>
    <x:col min="15" max="15" width="19" hidden="0" customWidth="1"/>
  </x:cols>
  <x:sheetData>
    <x:row r="1" ht="22" customHeight="1">
      <x:c r="A1" s="16" t="str">
        <x:v>D05 | Practice evidence review: six dimensions</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Use an original 36-item observation framework to discuss the quality and adaptability of facilitation with explicit evidence and limits.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D05 | Developing practice | 30-45 minutes review; observation during real work</x:v>
      </x:c>
      <x:c r="B8" s="34"/>
      <x:c r="C8" s="34"/>
      <x:c r="D8" s="34"/>
      <x:c r="E8" s="34"/>
      <x:c r="F8" s="34"/>
      <x:c r="G8" s="34" t="str">
        <x:f>IFERROR(IF(HYPERLINK("HR_Delivery_Facilitation_Framework_and_Toolkit.pdf#page=283","PDF guide 283 / form 284 / example 285")="PDF guide 283 / form 284 / example 285",HYPERLINK("HR_Delivery_Facilitation_Framework_and_Toolkit.pdf#page=283","PDF guide 283 / form 284 / example 285"),"PDF guide 283 / form 284 / example 285"),"PDF guide 283 / form 284 / example 285")</x:f>
        <x:v>PDF guide 283 / form 284 / example 285</x:v>
      </x:c>
      <x:c r="H8" s="34"/>
      <x:c r="I8" s="34"/>
      <x:c r="J8" s="34"/>
      <x:c r="K8" s="34"/>
      <x:c r="L8" s="34"/>
      <x:c r="M8" s="12"/>
      <x:c r="N8" s="12"/>
    </x:row>
    <x:row r="9" ht="22" customHeight="1">
      <x:c r="A9" s="34" t="str">
        <x:v>1 Supported foundation | 2 Developing consistency | 3 Independent routine practice | 4 Adaptive practice | N/O Not observed</x:v>
      </x:c>
      <x:c r="B9" s="34"/>
      <x:c r="C9" s="34"/>
      <x:c r="D9" s="34"/>
      <x:c r="E9" s="34"/>
      <x:c r="F9" s="34"/>
      <x:c r="G9" s="34"/>
      <x:c r="H9" s="34"/>
      <x:c r="I9" s="34"/>
      <x:c r="J9" s="34"/>
      <x:c r="K9" s="34"/>
      <x:c r="L9" s="34"/>
      <x:c r="M9" s="12"/>
      <x:c r="N9" s="12"/>
    </x:row>
    <x:row r="10" ht="38" customHeight="1">
      <x:c r="A10" s="198" t="str">
        <x:v>Item ID</x:v>
      </x:c>
      <x:c r="B10" s="198" t="str">
        <x:v>Dimension</x:v>
      </x:c>
      <x:c r="C10" s="198" t="str">
        <x:v>Original indicator</x:v>
      </x:c>
      <x:c r="D10" s="198"/>
      <x:c r="E10" s="198"/>
      <x:c r="F10" s="198"/>
      <x:c r="G10" s="198"/>
      <x:c r="H10" s="198" t="str">
        <x:v>Rating</x:v>
      </x:c>
      <x:c r="I10" s="198" t="str">
        <x:v>Evidence / example</x:v>
      </x:c>
      <x:c r="J10" s="198"/>
      <x:c r="K10" s="198"/>
      <x:c r="L10" s="198"/>
      <x:c r="M10" s="198" t="str">
        <x:v>Entry check</x:v>
      </x:c>
      <x:c r="N10" s="198" t="str">
        <x:v>Valid rating (calc)</x:v>
      </x:c>
      <x:c r="O10" s="236" t="str">
        <x:v>Safeguard prompt</x:v>
      </x:c>
    </x:row>
    <x:row r="11" ht="57" customHeight="1">
      <x:c r="A11" s="12" t="str">
        <x:v>PQ01</x:v>
      </x:c>
      <x:c r="B11" s="12" t="str">
        <x:v>Planning</x:v>
      </x:c>
      <x:c r="C11" s="77" t="str">
        <x:v>I confirm which decisions participants can genuinely influence before selecting an activity.</x:v>
      </x:c>
      <x:c r="D11" s="77"/>
      <x:c r="E11" s="77"/>
      <x:c r="F11" s="77"/>
      <x:c r="G11" s="77"/>
      <x:c r="H11" s="221"/>
      <x:c r="I11" s="48"/>
      <x:c r="J11" s="48"/>
      <x:c r="K11" s="48"/>
      <x:c r="L11" s="48"/>
      <x:c r="M11" s="12" t="str">
        <x:f>IF(AND(NOT(ISNUMBER(H11)),H11=""),"Missing",IF(H11="N/O","N/O",IF(ISNUMBER(N11),"Valid","Check entry")))</x:f>
        <x:v>Missing</x:v>
      </x:c>
      <x:c r="N11" s="12" t="str">
        <x:f>IF(ISNUMBER(H11),IF(AND(H11&gt;=1,H11&lt;=4,MOD(H11,1)=0),H11,""),"")</x:f>
      </x:c>
    </x:row>
    <x:row r="12" ht="57" customHeight="1">
      <x:c r="A12" s="12" t="str">
        <x:v>PQ02</x:v>
      </x:c>
      <x:c r="B12" s="12" t="str">
        <x:v>Planning</x:v>
      </x:c>
      <x:c r="C12" s="81" t="str">
        <x:v>I turn the sponsor's request into outputs with explicit acceptance criteria.</x:v>
      </x:c>
      <x:c r="D12" s="81"/>
      <x:c r="E12" s="81"/>
      <x:c r="F12" s="81"/>
      <x:c r="G12" s="81"/>
      <x:c r="H12" s="221"/>
      <x:c r="I12" s="48"/>
      <x:c r="J12" s="48"/>
      <x:c r="K12" s="48"/>
      <x:c r="L12" s="48"/>
      <x:c r="M12" s="12" t="str">
        <x:f>IF(AND(NOT(ISNUMBER(H12)),H12=""),"Missing",IF(H12="N/O","N/O",IF(ISNUMBER(N12),"Valid","Check entry")))</x:f>
        <x:v>Missing</x:v>
      </x:c>
      <x:c r="N12" s="12" t="str">
        <x:f>IF(ISNUMBER(H12),IF(AND(H12&gt;=1,H12&lt;=4,MOD(H12,1)=0),H12,""),"")</x:f>
      </x:c>
    </x:row>
    <x:row r="13" ht="57" customHeight="1">
      <x:c r="A13" s="12" t="str">
        <x:v>PQ03</x:v>
      </x:c>
      <x:c r="B13" s="12" t="str">
        <x:v>Planning</x:v>
      </x:c>
      <x:c r="C13" s="77" t="str">
        <x:v>I check whose knowledge or experience is missing from the proposed participant group.</x:v>
      </x:c>
      <x:c r="D13" s="77"/>
      <x:c r="E13" s="77"/>
      <x:c r="F13" s="77"/>
      <x:c r="G13" s="77"/>
      <x:c r="H13" s="221"/>
      <x:c r="I13" s="48"/>
      <x:c r="J13" s="48"/>
      <x:c r="K13" s="48"/>
      <x:c r="L13" s="48"/>
      <x:c r="M13" s="12" t="str">
        <x:f>IF(AND(NOT(ISNUMBER(H13)),H13=""),"Missing",IF(H13="N/O","N/O",IF(ISNUMBER(N13),"Valid","Check entry")))</x:f>
        <x:v>Missing</x:v>
      </x:c>
      <x:c r="N13" s="12" t="str">
        <x:f>IF(ISNUMBER(H13),IF(AND(H13&gt;=1,H13&lt;=4,MOD(H13,1)=0),H13,""),"")</x:f>
      </x:c>
    </x:row>
    <x:row r="14" ht="57" customHeight="1">
      <x:c r="A14" s="12" t="str">
        <x:v>PQ04</x:v>
      </x:c>
      <x:c r="B14" s="12" t="str">
        <x:v>Planning</x:v>
      </x:c>
      <x:c r="C14" s="81" t="str">
        <x:v>I choose a provisional facilitation mode for a stated reason and identify when to review it.</x:v>
      </x:c>
      <x:c r="D14" s="81"/>
      <x:c r="E14" s="81"/>
      <x:c r="F14" s="81"/>
      <x:c r="G14" s="81"/>
      <x:c r="H14" s="221"/>
      <x:c r="I14" s="48"/>
      <x:c r="J14" s="48"/>
      <x:c r="K14" s="48"/>
      <x:c r="L14" s="48"/>
      <x:c r="M14" s="12" t="str">
        <x:f>IF(AND(NOT(ISNUMBER(H14)),H14=""),"Missing",IF(H14="N/O","N/O",IF(ISNUMBER(N14),"Valid","Check entry")))</x:f>
        <x:v>Missing</x:v>
      </x:c>
      <x:c r="N14" s="12" t="str">
        <x:f>IF(ISNUMBER(H14),IF(AND(H14&gt;=1,H14&lt;=4,MOD(H14,1)=0),H14,""),"")</x:f>
      </x:c>
    </x:row>
    <x:row r="15" ht="57" customHeight="1">
      <x:c r="A15" s="12" t="str">
        <x:v>PQ05</x:v>
      </x:c>
      <x:c r="B15" s="12" t="str">
        <x:v>Planning</x:v>
      </x:c>
      <x:c r="C15" s="77" t="str">
        <x:v>I allow realistic time for access, interpretation, breaks and closure in the agenda.</x:v>
      </x:c>
      <x:c r="D15" s="77"/>
      <x:c r="E15" s="77"/>
      <x:c r="F15" s="77"/>
      <x:c r="G15" s="77"/>
      <x:c r="H15" s="221"/>
      <x:c r="I15" s="48"/>
      <x:c r="J15" s="48"/>
      <x:c r="K15" s="48"/>
      <x:c r="L15" s="48"/>
      <x:c r="M15" s="12" t="str">
        <x:f>IF(AND(NOT(ISNUMBER(H15)),H15=""),"Missing",IF(H15="N/O","N/O",IF(ISNUMBER(N15),"Valid","Check entry")))</x:f>
        <x:v>Missing</x:v>
      </x:c>
      <x:c r="N15" s="12" t="str">
        <x:f>IF(ISNUMBER(H15),IF(AND(H15&gt;=1,H15&lt;=4,MOD(H15,1)=0),H15,""),"")</x:f>
      </x:c>
    </x:row>
    <x:row r="16" ht="57" customHeight="1">
      <x:c r="A16" s="12" t="str">
        <x:v>PQ06</x:v>
      </x:c>
      <x:c r="B16" s="12" t="str">
        <x:v>Planning</x:v>
      </x:c>
      <x:c r="C16" s="81" t="str">
        <x:v>I re-contract openly when the purpose, authority or boundaries change.</x:v>
      </x:c>
      <x:c r="D16" s="81"/>
      <x:c r="E16" s="81"/>
      <x:c r="F16" s="81"/>
      <x:c r="G16" s="81"/>
      <x:c r="H16" s="221"/>
      <x:c r="I16" s="48"/>
      <x:c r="J16" s="48"/>
      <x:c r="K16" s="48"/>
      <x:c r="L16" s="48"/>
      <x:c r="M16" s="12" t="str">
        <x:f>IF(AND(NOT(ISNUMBER(H16)),H16=""),"Missing",IF(H16="N/O","N/O",IF(ISNUMBER(N16),"Valid","Check entry")))</x:f>
        <x:v>Missing</x:v>
      </x:c>
      <x:c r="N16" s="12" t="str">
        <x:f>IF(ISNUMBER(H16),IF(AND(H16&gt;=1,H16&lt;=4,MOD(H16,1)=0),H16,""),"")</x:f>
      </x:c>
    </x:row>
    <x:row r="17" ht="57" customHeight="1">
      <x:c r="A17" s="12" t="str">
        <x:v>MQ01</x:v>
      </x:c>
      <x:c r="B17" s="12" t="str">
        <x:v>Meaning</x:v>
      </x:c>
      <x:c r="C17" s="77" t="str">
        <x:v>I distinguish an observation from my interpretation when feeding it back to the group.</x:v>
      </x:c>
      <x:c r="D17" s="77"/>
      <x:c r="E17" s="77"/>
      <x:c r="F17" s="77"/>
      <x:c r="G17" s="77"/>
      <x:c r="H17" s="221"/>
      <x:c r="I17" s="48"/>
      <x:c r="J17" s="48"/>
      <x:c r="K17" s="48"/>
      <x:c r="L17" s="48"/>
      <x:c r="M17" s="12" t="str">
        <x:f>IF(AND(NOT(ISNUMBER(H17)),H17=""),"Missing",IF(H17="N/O","N/O",IF(ISNUMBER(N17),"Valid","Check entry")))</x:f>
        <x:v>Missing</x:v>
      </x:c>
      <x:c r="N17" s="12" t="str">
        <x:f>IF(ISNUMBER(H17),IF(AND(H17&gt;=1,H17&lt;=4,MOD(H17,1)=0),H17,""),"")</x:f>
      </x:c>
    </x:row>
    <x:row r="18" ht="57" customHeight="1">
      <x:c r="A18" s="12" t="str">
        <x:v>MQ02</x:v>
      </x:c>
      <x:c r="B18" s="12" t="str">
        <x:v>Meaning</x:v>
      </x:c>
      <x:c r="C18" s="81" t="str">
        <x:v>I check a summary with its contributors before treating it as an agreed account.</x:v>
      </x:c>
      <x:c r="D18" s="81"/>
      <x:c r="E18" s="81"/>
      <x:c r="F18" s="81"/>
      <x:c r="G18" s="81"/>
      <x:c r="H18" s="221"/>
      <x:c r="I18" s="48"/>
      <x:c r="J18" s="48"/>
      <x:c r="K18" s="48"/>
      <x:c r="L18" s="48"/>
      <x:c r="M18" s="12" t="str">
        <x:f>IF(AND(NOT(ISNUMBER(H18)),H18=""),"Missing",IF(H18="N/O","N/O",IF(ISNUMBER(N18),"Valid","Check entry")))</x:f>
        <x:v>Missing</x:v>
      </x:c>
      <x:c r="N18" s="12" t="str">
        <x:f>IF(ISNUMBER(H18),IF(AND(H18&gt;=1,H18&lt;=4,MOD(H18,1)=0),H18,""),"")</x:f>
      </x:c>
    </x:row>
    <x:row r="19" ht="57" customHeight="1">
      <x:c r="A19" s="12" t="str">
        <x:v>MQ03</x:v>
      </x:c>
      <x:c r="B19" s="12" t="str">
        <x:v>Meaning</x:v>
      </x:c>
      <x:c r="C19" s="77" t="str">
        <x:v>I invite evidence that could challenge the group's preferred explanation.</x:v>
      </x:c>
      <x:c r="D19" s="77"/>
      <x:c r="E19" s="77"/>
      <x:c r="F19" s="77"/>
      <x:c r="G19" s="77"/>
      <x:c r="H19" s="221"/>
      <x:c r="I19" s="48"/>
      <x:c r="J19" s="48"/>
      <x:c r="K19" s="48"/>
      <x:c r="L19" s="48"/>
      <x:c r="M19" s="12" t="str">
        <x:f>IF(AND(NOT(ISNUMBER(H19)),H19=""),"Missing",IF(H19="N/O","N/O",IF(ISNUMBER(N19),"Valid","Check entry")))</x:f>
        <x:v>Missing</x:v>
      </x:c>
      <x:c r="N19" s="12" t="str">
        <x:f>IF(ISNUMBER(H19),IF(AND(H19&gt;=1,H19&lt;=4,MOD(H19,1)=0),H19,""),"")</x:f>
      </x:c>
    </x:row>
    <x:row r="20" ht="57" customHeight="1">
      <x:c r="A20" s="12" t="str">
        <x:v>MQ04</x:v>
      </x:c>
      <x:c r="B20" s="12" t="str">
        <x:v>Meaning</x:v>
      </x:c>
      <x:c r="C20" s="81" t="str">
        <x:v>I sequence questions so that participants can examine evidence before deciding.</x:v>
      </x:c>
      <x:c r="D20" s="81"/>
      <x:c r="E20" s="81"/>
      <x:c r="F20" s="81"/>
      <x:c r="G20" s="81"/>
      <x:c r="H20" s="221"/>
      <x:c r="I20" s="48"/>
      <x:c r="J20" s="48"/>
      <x:c r="K20" s="48"/>
      <x:c r="L20" s="48"/>
      <x:c r="M20" s="12" t="str">
        <x:f>IF(AND(NOT(ISNUMBER(H20)),H20=""),"Missing",IF(H20="N/O","N/O",IF(ISNUMBER(N20),"Valid","Check entry")))</x:f>
        <x:v>Missing</x:v>
      </x:c>
      <x:c r="N20" s="12" t="str">
        <x:f>IF(ISNUMBER(H20),IF(AND(H20&gt;=1,H20&lt;=4,MOD(H20,1)=0),H20,""),"")</x:f>
      </x:c>
    </x:row>
    <x:row r="21" ht="57" customHeight="1">
      <x:c r="A21" s="12" t="str">
        <x:v>MQ05</x:v>
      </x:c>
      <x:c r="B21" s="12" t="str">
        <x:v>Meaning</x:v>
      </x:c>
      <x:c r="C21" s="77" t="str">
        <x:v>I retain differences of interpretation rather than replacing them with a convenient single story.</x:v>
      </x:c>
      <x:c r="D21" s="77"/>
      <x:c r="E21" s="77"/>
      <x:c r="F21" s="77"/>
      <x:c r="G21" s="77"/>
      <x:c r="H21" s="221"/>
      <x:c r="I21" s="48"/>
      <x:c r="J21" s="48"/>
      <x:c r="K21" s="48"/>
      <x:c r="L21" s="48"/>
      <x:c r="M21" s="12" t="str">
        <x:f>IF(AND(NOT(ISNUMBER(H21)),H21=""),"Missing",IF(H21="N/O","N/O",IF(ISNUMBER(N21),"Valid","Check entry")))</x:f>
        <x:v>Missing</x:v>
      </x:c>
      <x:c r="N21" s="12" t="str">
        <x:f>IF(ISNUMBER(H21),IF(AND(H21&gt;=1,H21&lt;=4,MOD(H21,1)=0),H21,""),"")</x:f>
      </x:c>
    </x:row>
    <x:row r="22" ht="57" customHeight="1">
      <x:c r="A22" s="12" t="str">
        <x:v>MQ06</x:v>
      </x:c>
      <x:c r="B22" s="12" t="str">
        <x:v>Meaning</x:v>
      </x:c>
      <x:c r="C22" s="81" t="str">
        <x:v>I connect learning to an explicit next action or inquiry question.</x:v>
      </x:c>
      <x:c r="D22" s="81"/>
      <x:c r="E22" s="81"/>
      <x:c r="F22" s="81"/>
      <x:c r="G22" s="81"/>
      <x:c r="H22" s="221"/>
      <x:c r="I22" s="48"/>
      <x:c r="J22" s="48"/>
      <x:c r="K22" s="48"/>
      <x:c r="L22" s="48"/>
      <x:c r="M22" s="12" t="str">
        <x:f>IF(AND(NOT(ISNUMBER(H22)),H22=""),"Missing",IF(H22="N/O","N/O",IF(ISNUMBER(N22),"Valid","Check entry")))</x:f>
        <x:v>Missing</x:v>
      </x:c>
      <x:c r="N22" s="12" t="str">
        <x:f>IF(ISNUMBER(H22),IF(AND(H22&gt;=1,H22&lt;=4,MOD(H22,1)=0),H22,""),"")</x:f>
      </x:c>
    </x:row>
    <x:row r="23" ht="57" customHeight="1">
      <x:c r="A23" s="12" t="str">
        <x:v>CQ01</x:v>
      </x:c>
      <x:c r="B23" s="12" t="str">
        <x:v>Confronting</x:v>
      </x:c>
      <x:c r="C23" s="77" t="str">
        <x:v>I describe observable behaviour and its effect before proposing an intervention.</x:v>
      </x:c>
      <x:c r="D23" s="77"/>
      <x:c r="E23" s="77"/>
      <x:c r="F23" s="77"/>
      <x:c r="G23" s="77"/>
      <x:c r="H23" s="221"/>
      <x:c r="I23" s="48"/>
      <x:c r="J23" s="48"/>
      <x:c r="K23" s="48"/>
      <x:c r="L23" s="48"/>
      <x:c r="M23" s="12" t="str">
        <x:f>IF(AND(NOT(ISNUMBER(H23)),H23=""),"Missing",IF(H23="N/O","N/O",IF(ISNUMBER(N23),"Valid","Check entry")))</x:f>
        <x:v>Missing</x:v>
      </x:c>
      <x:c r="N23" s="12" t="str">
        <x:f>IF(ISNUMBER(H23),IF(AND(H23&gt;=1,H23&lt;=4,MOD(H23,1)=0),H23,""),"")</x:f>
      </x:c>
    </x:row>
    <x:row r="24" ht="57" customHeight="1">
      <x:c r="A24" s="12" t="str">
        <x:v>CQ02</x:v>
      </x:c>
      <x:c r="B24" s="12" t="str">
        <x:v>Confronting</x:v>
      </x:c>
      <x:c r="C24" s="81" t="str">
        <x:v>I check the purpose and likely consequences of a challenge before using it.</x:v>
      </x:c>
      <x:c r="D24" s="81"/>
      <x:c r="E24" s="81"/>
      <x:c r="F24" s="81"/>
      <x:c r="G24" s="81"/>
      <x:c r="H24" s="221"/>
      <x:c r="I24" s="48"/>
      <x:c r="J24" s="48"/>
      <x:c r="K24" s="48"/>
      <x:c r="L24" s="48"/>
      <x:c r="M24" s="12" t="str">
        <x:f>IF(AND(NOT(ISNUMBER(H24)),H24=""),"Missing",IF(H24="N/O","N/O",IF(ISNUMBER(N24),"Valid","Check entry")))</x:f>
        <x:v>Missing</x:v>
      </x:c>
      <x:c r="N24" s="12" t="str">
        <x:f>IF(ISNUMBER(H24),IF(AND(H24&gt;=1,H24&lt;=4,MOD(H24,1)=0),H24,""),"")</x:f>
      </x:c>
    </x:row>
    <x:row r="25" ht="57" customHeight="1">
      <x:c r="A25" s="12" t="str">
        <x:v>CQ03</x:v>
      </x:c>
      <x:c r="B25" s="12" t="str">
        <x:v>Confronting</x:v>
      </x:c>
      <x:c r="C25" s="77" t="str">
        <x:v>I invite participants to correct my interpretation of an apparent discrepancy.</x:v>
      </x:c>
      <x:c r="D25" s="77"/>
      <x:c r="E25" s="77"/>
      <x:c r="F25" s="77"/>
      <x:c r="G25" s="77"/>
      <x:c r="H25" s="221"/>
      <x:c r="I25" s="48"/>
      <x:c r="J25" s="48"/>
      <x:c r="K25" s="48"/>
      <x:c r="L25" s="48"/>
      <x:c r="M25" s="12" t="str">
        <x:f>IF(AND(NOT(ISNUMBER(H25)),H25=""),"Missing",IF(H25="N/O","N/O",IF(ISNUMBER(N25),"Valid","Check entry")))</x:f>
        <x:v>Missing</x:v>
      </x:c>
      <x:c r="N25" s="12" t="str">
        <x:f>IF(ISNUMBER(H25),IF(AND(H25&gt;=1,H25&lt;=4,MOD(H25,1)=0),H25,""),"")</x:f>
      </x:c>
    </x:row>
    <x:row r="26" ht="57" customHeight="1">
      <x:c r="A26" s="12" t="str">
        <x:v>CQ04</x:v>
      </x:c>
      <x:c r="B26" s="12" t="str">
        <x:v>Confronting</x:v>
      </x:c>
      <x:c r="C26" s="81" t="str">
        <x:v>I intervene when a contribution becomes a personal attack and restate the boundary.</x:v>
      </x:c>
      <x:c r="D26" s="81"/>
      <x:c r="E26" s="81"/>
      <x:c r="F26" s="81"/>
      <x:c r="G26" s="81"/>
      <x:c r="H26" s="221"/>
      <x:c r="I26" s="48"/>
      <x:c r="J26" s="48"/>
      <x:c r="K26" s="48"/>
      <x:c r="L26" s="48"/>
      <x:c r="M26" s="12" t="str">
        <x:f>IF(AND(NOT(ISNUMBER(H26)),H26=""),"Missing",IF(H26="N/O","N/O",IF(ISNUMBER(N26),"Valid","Check entry")))</x:f>
        <x:v>Missing</x:v>
      </x:c>
      <x:c r="N26" s="12" t="str">
        <x:f>IF(ISNUMBER(H26),IF(AND(H26&gt;=1,H26&lt;=4,MOD(H26,1)=0),H26,""),"")</x:f>
      </x:c>
      <x:c r="O26" t="str">
        <x:f>IF(ISNUMBER(N26),IF(N26&lt;=2,"Review safeguard",""),"")</x:f>
      </x:c>
    </x:row>
    <x:row r="27" ht="57" customHeight="1">
      <x:c r="A27" s="12" t="str">
        <x:v>CQ05</x:v>
      </x:c>
      <x:c r="B27" s="12" t="str">
        <x:v>Confronting</x:v>
      </x:c>
      <x:c r="C27" s="77" t="str">
        <x:v>I explore a reasoned objection without treating the person as the problem.</x:v>
      </x:c>
      <x:c r="D27" s="77"/>
      <x:c r="E27" s="77"/>
      <x:c r="F27" s="77"/>
      <x:c r="G27" s="77"/>
      <x:c r="H27" s="221"/>
      <x:c r="I27" s="48"/>
      <x:c r="J27" s="48"/>
      <x:c r="K27" s="48"/>
      <x:c r="L27" s="48"/>
      <x:c r="M27" s="12" t="str">
        <x:f>IF(AND(NOT(ISNUMBER(H27)),H27=""),"Missing",IF(H27="N/O","N/O",IF(ISNUMBER(N27),"Valid","Check entry")))</x:f>
        <x:v>Missing</x:v>
      </x:c>
      <x:c r="N27" s="12" t="str">
        <x:f>IF(ISNUMBER(H27),IF(AND(H27&gt;=1,H27&lt;=4,MOD(H27,1)=0),H27,""),"")</x:f>
      </x:c>
    </x:row>
    <x:row r="28" ht="57" customHeight="1">
      <x:c r="A28" s="12" t="str">
        <x:v>CQ06</x:v>
      </x:c>
      <x:c r="B28" s="12" t="str">
        <x:v>Confronting</x:v>
      </x:c>
      <x:c r="C28" s="81" t="str">
        <x:v>I review the effect of my intervention and repair it when it has caused avoidable harm.</x:v>
      </x:c>
      <x:c r="D28" s="81"/>
      <x:c r="E28" s="81"/>
      <x:c r="F28" s="81"/>
      <x:c r="G28" s="81"/>
      <x:c r="H28" s="221"/>
      <x:c r="I28" s="48"/>
      <x:c r="J28" s="48"/>
      <x:c r="K28" s="48"/>
      <x:c r="L28" s="48"/>
      <x:c r="M28" s="12" t="str">
        <x:f>IF(AND(NOT(ISNUMBER(H28)),H28=""),"Missing",IF(H28="N/O","N/O",IF(ISNUMBER(N28),"Valid","Check entry")))</x:f>
        <x:v>Missing</x:v>
      </x:c>
      <x:c r="N28" s="12" t="str">
        <x:f>IF(ISNUMBER(H28),IF(AND(H28&gt;=1,H28&lt;=4,MOD(H28,1)=0),H28,""),"")</x:f>
      </x:c>
    </x:row>
    <x:row r="29" ht="57" customHeight="1">
      <x:c r="A29" s="12" t="str">
        <x:v>FQ01</x:v>
      </x:c>
      <x:c r="B29" s="12" t="str">
        <x:v>Feeling</x:v>
      </x:c>
      <x:c r="C29" s="77" t="str">
        <x:v>I offer a practical way to pass, pause or seek private support without requiring an explanation.</x:v>
      </x:c>
      <x:c r="D29" s="77"/>
      <x:c r="E29" s="77"/>
      <x:c r="F29" s="77"/>
      <x:c r="G29" s="77"/>
      <x:c r="H29" s="221"/>
      <x:c r="I29" s="48"/>
      <x:c r="J29" s="48"/>
      <x:c r="K29" s="48"/>
      <x:c r="L29" s="48"/>
      <x:c r="M29" s="12" t="str">
        <x:f>IF(AND(NOT(ISNUMBER(H29)),H29=""),"Missing",IF(H29="N/O","N/O",IF(ISNUMBER(N29),"Valid","Check entry")))</x:f>
        <x:v>Missing</x:v>
      </x:c>
      <x:c r="N29" s="12" t="str">
        <x:f>IF(ISNUMBER(H29),IF(AND(H29&gt;=1,H29&lt;=4,MOD(H29,1)=0),H29,""),"")</x:f>
      </x:c>
      <x:c r="O29" t="str">
        <x:f>IF(ISNUMBER(N29),IF(N29&lt;=2,"Review safeguard",""),"")</x:f>
      </x:c>
    </x:row>
    <x:row r="30" ht="57" customHeight="1">
      <x:c r="A30" s="12" t="str">
        <x:v>FQ02</x:v>
      </x:c>
      <x:c r="B30" s="12" t="str">
        <x:v>Feeling</x:v>
      </x:c>
      <x:c r="C30" s="81" t="str">
        <x:v>I check a person's expressed needs rather than inferring feelings from appearance.</x:v>
      </x:c>
      <x:c r="D30" s="81"/>
      <x:c r="E30" s="81"/>
      <x:c r="F30" s="81"/>
      <x:c r="G30" s="81"/>
      <x:c r="H30" s="221"/>
      <x:c r="I30" s="48"/>
      <x:c r="J30" s="48"/>
      <x:c r="K30" s="48"/>
      <x:c r="L30" s="48"/>
      <x:c r="M30" s="12" t="str">
        <x:f>IF(AND(NOT(ISNUMBER(H30)),H30=""),"Missing",IF(H30="N/O","N/O",IF(ISNUMBER(N30),"Valid","Check entry")))</x:f>
        <x:v>Missing</x:v>
      </x:c>
      <x:c r="N30" s="12" t="str">
        <x:f>IF(ISNUMBER(H30),IF(AND(H30&gt;=1,H30&lt;=4,MOD(H30,1)=0),H30,""),"")</x:f>
      </x:c>
    </x:row>
    <x:row r="31" ht="57" customHeight="1">
      <x:c r="A31" s="12" t="str">
        <x:v>FQ03</x:v>
      </x:c>
      <x:c r="B31" s="12" t="str">
        <x:v>Feeling</x:v>
      </x:c>
      <x:c r="C31" s="77" t="str">
        <x:v>I recognise changes in my own composure and choose a proportionate response.</x:v>
      </x:c>
      <x:c r="D31" s="77"/>
      <x:c r="E31" s="77"/>
      <x:c r="F31" s="77"/>
      <x:c r="G31" s="77"/>
      <x:c r="H31" s="221"/>
      <x:c r="I31" s="48"/>
      <x:c r="J31" s="48"/>
      <x:c r="K31" s="48"/>
      <x:c r="L31" s="48"/>
      <x:c r="M31" s="12" t="str">
        <x:f>IF(AND(NOT(ISNUMBER(H31)),H31=""),"Missing",IF(H31="N/O","N/O",IF(ISNUMBER(N31),"Valid","Check entry")))</x:f>
        <x:v>Missing</x:v>
      </x:c>
      <x:c r="N31" s="12" t="str">
        <x:f>IF(ISNUMBER(H31),IF(AND(H31&gt;=1,H31&lt;=4,MOD(H31,1)=0),H31,""),"")</x:f>
      </x:c>
    </x:row>
    <x:row r="32" ht="57" customHeight="1">
      <x:c r="A32" s="12" t="str">
        <x:v>FQ04</x:v>
      </x:c>
      <x:c r="B32" s="12" t="str">
        <x:v>Feeling</x:v>
      </x:c>
      <x:c r="C32" s="81" t="str">
        <x:v>I distinguish work-focused facilitation from support beyond my competence or remit.</x:v>
      </x:c>
      <x:c r="D32" s="81"/>
      <x:c r="E32" s="81"/>
      <x:c r="F32" s="81"/>
      <x:c r="G32" s="81"/>
      <x:c r="H32" s="221"/>
      <x:c r="I32" s="48"/>
      <x:c r="J32" s="48"/>
      <x:c r="K32" s="48"/>
      <x:c r="L32" s="48"/>
      <x:c r="M32" s="12" t="str">
        <x:f>IF(AND(NOT(ISNUMBER(H32)),H32=""),"Missing",IF(H32="N/O","N/O",IF(ISNUMBER(N32),"Valid","Check entry")))</x:f>
        <x:v>Missing</x:v>
      </x:c>
      <x:c r="N32" s="12" t="str">
        <x:f>IF(ISNUMBER(H32),IF(AND(H32&gt;=1,H32&lt;=4,MOD(H32,1)=0),H32,""),"")</x:f>
      </x:c>
      <x:c r="O32" t="str">
        <x:f>IF(ISNUMBER(N32),IF(N32&lt;=2,"Review safeguard",""),"")</x:f>
      </x:c>
    </x:row>
    <x:row r="33" ht="57" customHeight="1">
      <x:c r="A33" s="12" t="str">
        <x:v>FQ05</x:v>
      </x:c>
      <x:c r="B33" s="12" t="str">
        <x:v>Feeling</x:v>
      </x:c>
      <x:c r="C33" s="77" t="str">
        <x:v>I protect recovery time when the group is tired or emotionally overloaded.</x:v>
      </x:c>
      <x:c r="D33" s="77"/>
      <x:c r="E33" s="77"/>
      <x:c r="F33" s="77"/>
      <x:c r="G33" s="77"/>
      <x:c r="H33" s="221"/>
      <x:c r="I33" s="48"/>
      <x:c r="J33" s="48"/>
      <x:c r="K33" s="48"/>
      <x:c r="L33" s="48"/>
      <x:c r="M33" s="12" t="str">
        <x:f>IF(AND(NOT(ISNUMBER(H33)),H33=""),"Missing",IF(H33="N/O","N/O",IF(ISNUMBER(N33),"Valid","Check entry")))</x:f>
        <x:v>Missing</x:v>
      </x:c>
      <x:c r="N33" s="12" t="str">
        <x:f>IF(ISNUMBER(H33),IF(AND(H33&gt;=1,H33&lt;=4,MOD(H33,1)=0),H33,""),"")</x:f>
      </x:c>
    </x:row>
    <x:row r="34" ht="57" customHeight="1">
      <x:c r="A34" s="12" t="str">
        <x:v>FQ06</x:v>
      </x:c>
      <x:c r="B34" s="12" t="str">
        <x:v>Feeling</x:v>
      </x:c>
      <x:c r="C34" s="81" t="str">
        <x:v>I act on an agreed safety boundary rather than seeking group permission to ignore it.</x:v>
      </x:c>
      <x:c r="D34" s="81"/>
      <x:c r="E34" s="81"/>
      <x:c r="F34" s="81"/>
      <x:c r="G34" s="81"/>
      <x:c r="H34" s="221"/>
      <x:c r="I34" s="48"/>
      <x:c r="J34" s="48"/>
      <x:c r="K34" s="48"/>
      <x:c r="L34" s="48"/>
      <x:c r="M34" s="12" t="str">
        <x:f>IF(AND(NOT(ISNUMBER(H34)),H34=""),"Missing",IF(H34="N/O","N/O",IF(ISNUMBER(N34),"Valid","Check entry")))</x:f>
        <x:v>Missing</x:v>
      </x:c>
      <x:c r="N34" s="12" t="str">
        <x:f>IF(ISNUMBER(H34),IF(AND(H34&gt;=1,H34&lt;=4,MOD(H34,1)=0),H34,""),"")</x:f>
      </x:c>
      <x:c r="O34" t="str">
        <x:f>IF(ISNUMBER(N34),IF(N34&lt;=2,"Review safeguard",""),"")</x:f>
      </x:c>
    </x:row>
    <x:row r="35" ht="57" customHeight="1">
      <x:c r="A35" s="12" t="str">
        <x:v>SQ01</x:v>
      </x:c>
      <x:c r="B35" s="12" t="str">
        <x:v>Structuring</x:v>
      </x:c>
      <x:c r="C35" s="77" t="str">
        <x:v>I explain the task, time, output and contribution options before starting an activity.</x:v>
      </x:c>
      <x:c r="D35" s="77"/>
      <x:c r="E35" s="77"/>
      <x:c r="F35" s="77"/>
      <x:c r="G35" s="77"/>
      <x:c r="H35" s="221"/>
      <x:c r="I35" s="48"/>
      <x:c r="J35" s="48"/>
      <x:c r="K35" s="48"/>
      <x:c r="L35" s="48"/>
      <x:c r="M35" s="12" t="str">
        <x:f>IF(AND(NOT(ISNUMBER(H35)),H35=""),"Missing",IF(H35="N/O","N/O",IF(ISNUMBER(N35),"Valid","Check entry")))</x:f>
        <x:v>Missing</x:v>
      </x:c>
      <x:c r="N35" s="12" t="str">
        <x:f>IF(ISNUMBER(H35),IF(AND(H35&gt;=1,H35&lt;=4,MOD(H35,1)=0),H35,""),"")</x:f>
      </x:c>
    </x:row>
    <x:row r="36" ht="57" customHeight="1">
      <x:c r="A36" s="12" t="str">
        <x:v>SQ02</x:v>
      </x:c>
      <x:c r="B36" s="12" t="str">
        <x:v>Structuring</x:v>
      </x:c>
      <x:c r="C36" s="81" t="str">
        <x:v>I check understanding through a participant explanation rather than only asking whether the task is clear.</x:v>
      </x:c>
      <x:c r="D36" s="81"/>
      <x:c r="E36" s="81"/>
      <x:c r="F36" s="81"/>
      <x:c r="G36" s="81"/>
      <x:c r="H36" s="221"/>
      <x:c r="I36" s="48"/>
      <x:c r="J36" s="48"/>
      <x:c r="K36" s="48"/>
      <x:c r="L36" s="48"/>
      <x:c r="M36" s="12" t="str">
        <x:f>IF(AND(NOT(ISNUMBER(H36)),H36=""),"Missing",IF(H36="N/O","N/O",IF(ISNUMBER(N36),"Valid","Check entry")))</x:f>
        <x:v>Missing</x:v>
      </x:c>
      <x:c r="N36" s="12" t="str">
        <x:f>IF(ISNUMBER(H36),IF(AND(H36&gt;=1,H36&lt;=4,MOD(H36,1)=0),H36,""),"")</x:f>
      </x:c>
    </x:row>
    <x:row r="37" ht="57" customHeight="1">
      <x:c r="A37" s="12" t="str">
        <x:v>SQ03</x:v>
      </x:c>
      <x:c r="B37" s="12" t="str">
        <x:v>Structuring</x:v>
      </x:c>
      <x:c r="C37" s="77" t="str">
        <x:v>I provide an equivalent contribution route for remote participants.</x:v>
      </x:c>
      <x:c r="D37" s="77"/>
      <x:c r="E37" s="77"/>
      <x:c r="F37" s="77"/>
      <x:c r="G37" s="77"/>
      <x:c r="H37" s="221"/>
      <x:c r="I37" s="48"/>
      <x:c r="J37" s="48"/>
      <x:c r="K37" s="48"/>
      <x:c r="L37" s="48"/>
      <x:c r="M37" s="12" t="str">
        <x:f>IF(AND(NOT(ISNUMBER(H37)),H37=""),"Missing",IF(H37="N/O","N/O",IF(ISNUMBER(N37),"Valid","Check entry")))</x:f>
        <x:v>Missing</x:v>
      </x:c>
      <x:c r="N37" s="12" t="str">
        <x:f>IF(ISNUMBER(H37),IF(AND(H37&gt;=1,H37&lt;=4,MOD(H37,1)=0),H37,""),"")</x:f>
      </x:c>
    </x:row>
    <x:row r="38" ht="57" customHeight="1">
      <x:c r="A38" s="12" t="str">
        <x:v>SQ04</x:v>
      </x:c>
      <x:c r="B38" s="12" t="str">
        <x:v>Structuring</x:v>
      </x:c>
      <x:c r="C38" s="81" t="str">
        <x:v>I match a decision procedure to the group's actual authority and purpose.</x:v>
      </x:c>
      <x:c r="D38" s="81"/>
      <x:c r="E38" s="81"/>
      <x:c r="F38" s="81"/>
      <x:c r="G38" s="81"/>
      <x:c r="H38" s="221"/>
      <x:c r="I38" s="48"/>
      <x:c r="J38" s="48"/>
      <x:c r="K38" s="48"/>
      <x:c r="L38" s="48"/>
      <x:c r="M38" s="12" t="str">
        <x:f>IF(AND(NOT(ISNUMBER(H38)),H38=""),"Missing",IF(H38="N/O","N/O",IF(ISNUMBER(N38),"Valid","Check entry")))</x:f>
        <x:v>Missing</x:v>
      </x:c>
      <x:c r="N38" s="12" t="str">
        <x:f>IF(ISNUMBER(H38),IF(AND(H38&gt;=1,H38&lt;=4,MOD(H38,1)=0),H38,""),"")</x:f>
      </x:c>
    </x:row>
    <x:row r="39" ht="57" customHeight="1">
      <x:c r="A39" s="12" t="str">
        <x:v>SQ05</x:v>
      </x:c>
      <x:c r="B39" s="12" t="str">
        <x:v>Structuring</x:v>
      </x:c>
      <x:c r="C39" s="77" t="str">
        <x:v>I preserve concerns and minority views in the decision record.</x:v>
      </x:c>
      <x:c r="D39" s="77"/>
      <x:c r="E39" s="77"/>
      <x:c r="F39" s="77"/>
      <x:c r="G39" s="77"/>
      <x:c r="H39" s="221"/>
      <x:c r="I39" s="48"/>
      <x:c r="J39" s="48"/>
      <x:c r="K39" s="48"/>
      <x:c r="L39" s="48"/>
      <x:c r="M39" s="12" t="str">
        <x:f>IF(AND(NOT(ISNUMBER(H39)),H39=""),"Missing",IF(H39="N/O","N/O",IF(ISNUMBER(N39),"Valid","Check entry")))</x:f>
        <x:v>Missing</x:v>
      </x:c>
      <x:c r="N39" s="12" t="str">
        <x:f>IF(ISNUMBER(H39),IF(AND(H39&gt;=1,H39&lt;=4,MOD(H39,1)=0),H39,""),"")</x:f>
      </x:c>
    </x:row>
    <x:row r="40" ht="57" customHeight="1">
      <x:c r="A40" s="12" t="str">
        <x:v>SQ06</x:v>
      </x:c>
      <x:c r="B40" s="12" t="str">
        <x:v>Structuring</x:v>
      </x:c>
      <x:c r="C40" s="81" t="str">
        <x:v>I close with explicit actions, owners, dates and a check of authority to commit.</x:v>
      </x:c>
      <x:c r="D40" s="81"/>
      <x:c r="E40" s="81"/>
      <x:c r="F40" s="81"/>
      <x:c r="G40" s="81"/>
      <x:c r="H40" s="221"/>
      <x:c r="I40" s="48"/>
      <x:c r="J40" s="48"/>
      <x:c r="K40" s="48"/>
      <x:c r="L40" s="48"/>
      <x:c r="M40" s="12" t="str">
        <x:f>IF(AND(NOT(ISNUMBER(H40)),H40=""),"Missing",IF(H40="N/O","N/O",IF(ISNUMBER(N40),"Valid","Check entry")))</x:f>
        <x:v>Missing</x:v>
      </x:c>
      <x:c r="N40" s="12" t="str">
        <x:f>IF(ISNUMBER(H40),IF(AND(H40&gt;=1,H40&lt;=4,MOD(H40,1)=0),H40,""),"")</x:f>
      </x:c>
    </x:row>
    <x:row r="41" ht="57" customHeight="1">
      <x:c r="A41" s="12" t="str">
        <x:v>VQ01</x:v>
      </x:c>
      <x:c r="B41" s="12" t="str">
        <x:v>Valuing</x:v>
      </x:c>
      <x:c r="C41" s="77" t="str">
        <x:v>I ask about access requirements privately and test the agreed arrangements.</x:v>
      </x:c>
      <x:c r="D41" s="77"/>
      <x:c r="E41" s="77"/>
      <x:c r="F41" s="77"/>
      <x:c r="G41" s="77"/>
      <x:c r="H41" s="221"/>
      <x:c r="I41" s="48"/>
      <x:c r="J41" s="48"/>
      <x:c r="K41" s="48"/>
      <x:c r="L41" s="48"/>
      <x:c r="M41" s="12" t="str">
        <x:f>IF(AND(NOT(ISNUMBER(H41)),H41=""),"Missing",IF(H41="N/O","N/O",IF(ISNUMBER(N41),"Valid","Check entry")))</x:f>
        <x:v>Missing</x:v>
      </x:c>
      <x:c r="N41" s="12" t="str">
        <x:f>IF(ISNUMBER(H41),IF(AND(H41&gt;=1,H41&lt;=4,MOD(H41,1)=0),H41,""),"")</x:f>
      </x:c>
      <x:c r="O41" t="str">
        <x:f>IF(ISNUMBER(N41),IF(N41&lt;=2,"Review safeguard",""),"")</x:f>
      </x:c>
    </x:row>
    <x:row r="42" ht="57" customHeight="1">
      <x:c r="A42" s="12" t="str">
        <x:v>VQ02</x:v>
      </x:c>
      <x:c r="B42" s="12" t="str">
        <x:v>Valuing</x:v>
      </x:c>
      <x:c r="C42" s="81" t="str">
        <x:v>I treat a pass or a different contribution route as legitimate participation.</x:v>
      </x:c>
      <x:c r="D42" s="81"/>
      <x:c r="E42" s="81"/>
      <x:c r="F42" s="81"/>
      <x:c r="G42" s="81"/>
      <x:c r="H42" s="221"/>
      <x:c r="I42" s="48"/>
      <x:c r="J42" s="48"/>
      <x:c r="K42" s="48"/>
      <x:c r="L42" s="48"/>
      <x:c r="M42" s="12" t="str">
        <x:f>IF(AND(NOT(ISNUMBER(H42)),H42=""),"Missing",IF(H42="N/O","N/O",IF(ISNUMBER(N42),"Valid","Check entry")))</x:f>
        <x:v>Missing</x:v>
      </x:c>
      <x:c r="N42" s="12" t="str">
        <x:f>IF(ISNUMBER(H42),IF(AND(H42&gt;=1,H42&lt;=4,MOD(H42,1)=0),H42,""),"")</x:f>
      </x:c>
    </x:row>
    <x:row r="43" ht="57" customHeight="1">
      <x:c r="A43" s="12" t="str">
        <x:v>VQ03</x:v>
      </x:c>
      <x:c r="B43" s="12" t="str">
        <x:v>Valuing</x:v>
      </x:c>
      <x:c r="C43" s="77" t="str">
        <x:v>I invite corrections to my language and assumptions without making the contributor responsible for teaching everyone.</x:v>
      </x:c>
      <x:c r="D43" s="77"/>
      <x:c r="E43" s="77"/>
      <x:c r="F43" s="77"/>
      <x:c r="G43" s="77"/>
      <x:c r="H43" s="221"/>
      <x:c r="I43" s="48"/>
      <x:c r="J43" s="48"/>
      <x:c r="K43" s="48"/>
      <x:c r="L43" s="48"/>
      <x:c r="M43" s="12" t="str">
        <x:f>IF(AND(NOT(ISNUMBER(H43)),H43=""),"Missing",IF(H43="N/O","N/O",IF(ISNUMBER(N43),"Valid","Check entry")))</x:f>
        <x:v>Missing</x:v>
      </x:c>
      <x:c r="N43" s="12" t="str">
        <x:f>IF(ISNUMBER(H43),IF(AND(H43&gt;=1,H43&lt;=4,MOD(H43,1)=0),H43,""),"")</x:f>
      </x:c>
    </x:row>
    <x:row r="44" ht="57" customHeight="1">
      <x:c r="A44" s="12" t="str">
        <x:v>VQ04</x:v>
      </x:c>
      <x:c r="B44" s="12" t="str">
        <x:v>Valuing</x:v>
      </x:c>
      <x:c r="C44" s="81" t="str">
        <x:v>I acknowledge useful contributions without ranking people or pressuring them to accept praise.</x:v>
      </x:c>
      <x:c r="D44" s="81"/>
      <x:c r="E44" s="81"/>
      <x:c r="F44" s="81"/>
      <x:c r="G44" s="81"/>
      <x:c r="H44" s="221"/>
      <x:c r="I44" s="48"/>
      <x:c r="J44" s="48"/>
      <x:c r="K44" s="48"/>
      <x:c r="L44" s="48"/>
      <x:c r="M44" s="12" t="str">
        <x:f>IF(AND(NOT(ISNUMBER(H44)),H44=""),"Missing",IF(H44="N/O","N/O",IF(ISNUMBER(N44),"Valid","Check entry")))</x:f>
        <x:v>Missing</x:v>
      </x:c>
      <x:c r="N44" s="12" t="str">
        <x:f>IF(ISNUMBER(H44),IF(AND(H44&gt;=1,H44&lt;=4,MOD(H44,1)=0),H44,""),"")</x:f>
      </x:c>
    </x:row>
    <x:row r="45" ht="57" customHeight="1">
      <x:c r="A45" s="12" t="str">
        <x:v>VQ05</x:v>
      </x:c>
      <x:c r="B45" s="12" t="str">
        <x:v>Valuing</x:v>
      </x:c>
      <x:c r="C45" s="77" t="str">
        <x:v>I explain how records will be used and follow the agreed confidentiality limits.</x:v>
      </x:c>
      <x:c r="D45" s="77"/>
      <x:c r="E45" s="77"/>
      <x:c r="F45" s="77"/>
      <x:c r="G45" s="77"/>
      <x:c r="H45" s="221"/>
      <x:c r="I45" s="48"/>
      <x:c r="J45" s="48"/>
      <x:c r="K45" s="48"/>
      <x:c r="L45" s="48"/>
      <x:c r="M45" s="12" t="str">
        <x:f>IF(AND(NOT(ISNUMBER(H45)),H45=""),"Missing",IF(H45="N/O","N/O",IF(ISNUMBER(N45),"Valid","Check entry")))</x:f>
        <x:v>Missing</x:v>
      </x:c>
      <x:c r="N45" s="12" t="str">
        <x:f>IF(ISNUMBER(H45),IF(AND(H45&gt;=1,H45&lt;=4,MOD(H45,1)=0),H45,""),"")</x:f>
      </x:c>
      <x:c r="O45" t="str">
        <x:f>IF(ISNUMBER(N45),IF(N45&lt;=2,"Review safeguard",""),"")</x:f>
      </x:c>
    </x:row>
    <x:row r="46" ht="57" customHeight="1">
      <x:c r="A46" s="12" t="str">
        <x:v>VQ06</x:v>
      </x:c>
      <x:c r="B46" s="12" t="str">
        <x:v>Valuing</x:v>
      </x:c>
      <x:c r="C46" s="81" t="str">
        <x:v>I leave ownership with the group while remaining available for the support actually agreed.</x:v>
      </x:c>
      <x:c r="D46" s="81"/>
      <x:c r="E46" s="81"/>
      <x:c r="F46" s="81"/>
      <x:c r="G46" s="81"/>
      <x:c r="H46" s="221"/>
      <x:c r="I46" s="48"/>
      <x:c r="J46" s="48"/>
      <x:c r="K46" s="48"/>
      <x:c r="L46" s="48"/>
      <x:c r="M46" s="12" t="str">
        <x:f>IF(AND(NOT(ISNUMBER(H46)),H46=""),"Missing",IF(H46="N/O","N/O",IF(ISNUMBER(N46),"Valid","Check entry")))</x:f>
        <x:v>Missing</x:v>
      </x:c>
      <x:c r="N46" s="12" t="str">
        <x:f>IF(ISNUMBER(H46),IF(AND(H46&gt;=1,H46&lt;=4,MOD(H46,1)=0),H46,""),"")</x:f>
      </x:c>
    </x:row>
    <x:row r="47" ht="22" customHeight="1">
      <x:c r="A47" s="12"/>
      <x:c r="B47" s="12"/>
      <x:c r="C47" s="12"/>
      <x:c r="D47" s="12"/>
      <x:c r="E47" s="12"/>
      <x:c r="F47" s="12"/>
      <x:c r="G47" s="12"/>
      <x:c r="H47" s="12"/>
      <x:c r="I47" s="12"/>
      <x:c r="J47" s="12"/>
      <x:c r="K47" s="12"/>
      <x:c r="L47" s="12"/>
      <x:c r="M47" s="12"/>
      <x:c r="N47" s="12"/>
    </x:row>
    <x:row r="48" ht="22" customHeight="1">
      <x:c r="A48" s="12"/>
      <x:c r="B48" s="12"/>
      <x:c r="C48" s="12"/>
      <x:c r="D48" s="12"/>
      <x:c r="E48" s="12"/>
      <x:c r="F48" s="12"/>
      <x:c r="G48" s="12"/>
      <x:c r="H48" s="12"/>
      <x:c r="I48" s="12"/>
      <x:c r="J48" s="12"/>
      <x:c r="K48" s="12"/>
      <x:c r="L48" s="12"/>
      <x:c r="M48" s="12"/>
      <x:c r="N48" s="12"/>
    </x:row>
    <x:row r="49" ht="22" customHeight="1">
      <x:c r="A49" s="85" t="str">
        <x:v>Record a real observed example. Selected safeguard items are CQ04; FQ01, FQ04, FQ06; VQ01, VQ05. A rating of 1 or 2 prompts specific review; a high dimension mean does not cancel the concern. N/O means insufficient observation, not poor performance.</x:v>
      </x:c>
      <x:c r="B49" s="85"/>
      <x:c r="C49" s="85"/>
      <x:c r="D49" s="85"/>
      <x:c r="E49" s="85"/>
      <x:c r="F49" s="85"/>
      <x:c r="G49" s="85"/>
      <x:c r="H49" s="85"/>
      <x:c r="I49" s="85"/>
      <x:c r="J49" s="85"/>
      <x:c r="K49" s="85"/>
      <x:c r="L49" s="85"/>
      <x:c r="M49" s="12"/>
      <x:c r="N49" s="12"/>
    </x:row>
    <x:row r="50" ht="22" customHeight="1">
      <x:c r="A50" s="85"/>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7" t="str">
        <x:v>Anchors are local developmental descriptions, not validated scale points. The mean is displayed only when the minimum valid count in Setup is met (default 4 of 6). No overall score, normative classification or pass/fail result is provided.</x:v>
      </x:c>
      <x:c r="B54" s="77"/>
      <x:c r="C54" s="77"/>
      <x:c r="D54" s="77"/>
      <x:c r="E54" s="77"/>
      <x:c r="F54" s="77"/>
      <x:c r="G54" s="77"/>
      <x:c r="H54" s="77"/>
      <x:c r="I54" s="77"/>
      <x:c r="J54" s="77"/>
      <x:c r="K54" s="77"/>
      <x:c r="L54" s="77"/>
      <x:c r="M54" s="12"/>
      <x:c r="N54" s="12"/>
    </x:row>
    <x:row r="55" ht="22" customHeight="1">
      <x:c r="A55" s="77"/>
      <x:c r="B55" s="77"/>
      <x:c r="C55" s="77"/>
      <x:c r="D55" s="77"/>
      <x:c r="E55" s="77"/>
      <x:c r="F55" s="77"/>
      <x:c r="G55" s="77"/>
      <x:c r="H55" s="77"/>
      <x:c r="I55" s="77"/>
      <x:c r="J55" s="77"/>
      <x:c r="K55" s="77"/>
      <x:c r="L55" s="77"/>
      <x:c r="M55" s="12"/>
      <x:c r="N55" s="12"/>
    </x:row>
    <x:row r="56" ht="22" customHeight="1">
      <x:c r="A56" s="77"/>
      <x:c r="B56" s="77"/>
      <x:c r="C56" s="77"/>
      <x:c r="D56" s="77"/>
      <x:c r="E56" s="77"/>
      <x:c r="F56" s="77"/>
      <x:c r="G56" s="77"/>
      <x:c r="H56" s="77"/>
      <x:c r="I56" s="77"/>
      <x:c r="J56" s="77"/>
      <x:c r="K56" s="77"/>
      <x:c r="L56" s="77"/>
      <x:c r="M56" s="12"/>
      <x:c r="N56" s="12"/>
    </x:row>
    <x:row r="57" ht="22" customHeight="1">
      <x:c r="A57" s="77"/>
      <x:c r="B57" s="77"/>
      <x:c r="C57" s="77"/>
      <x:c r="D57" s="77"/>
      <x:c r="E57" s="77"/>
      <x:c r="F57" s="77"/>
      <x:c r="G57" s="77"/>
      <x:c r="H57" s="77"/>
      <x:c r="I57" s="77"/>
      <x:c r="J57" s="77"/>
      <x:c r="K57" s="77"/>
      <x:c r="L57" s="77"/>
      <x:c r="M57" s="12"/>
      <x:c r="N57" s="12"/>
    </x:row>
    <x:row r="58" ht="22" customHeight="1">
      <x:c r="A58" s="12"/>
      <x:c r="B58" s="12"/>
      <x:c r="C58" s="12"/>
      <x:c r="D58" s="12"/>
      <x:c r="E58" s="12"/>
      <x:c r="F58" s="12"/>
      <x:c r="G58" s="12"/>
      <x:c r="H58" s="12"/>
      <x:c r="I58" s="12"/>
      <x:c r="J58" s="12"/>
      <x:c r="K58" s="12"/>
      <x:c r="L58" s="12"/>
      <x:c r="M58" s="12"/>
      <x:c r="N58" s="12"/>
    </x:row>
    <x:row r="59" ht="22" customHeight="1">
      <x:c r="A59" s="12"/>
      <x:c r="B59" s="12"/>
      <x:c r="C59" s="12"/>
      <x:c r="D59" s="12"/>
      <x:c r="E59" s="12"/>
      <x:c r="F59" s="12"/>
      <x:c r="G59" s="12"/>
      <x:c r="H59" s="12"/>
      <x:c r="I59" s="12"/>
      <x:c r="J59" s="12"/>
      <x:c r="K59" s="12"/>
      <x:c r="L59" s="12"/>
      <x:c r="M59" s="12"/>
      <x:c r="N59" s="12"/>
    </x:row>
    <x:row r="60" ht="22" customHeight="1">
      <x:c r="A60" s="12"/>
      <x:c r="B60" s="12"/>
      <x:c r="C60" s="12"/>
      <x:c r="D60" s="12"/>
      <x:c r="E60" s="12"/>
      <x:c r="F60" s="12"/>
      <x:c r="G60" s="12"/>
      <x:c r="H60" s="12"/>
      <x:c r="I60" s="12"/>
      <x:c r="J60" s="12"/>
      <x:c r="K60" s="12"/>
      <x:c r="L60" s="12"/>
      <x:c r="M60" s="12"/>
      <x:c r="N60" s="12"/>
    </x:row>
    <x:row r="61" ht="22" customHeight="1">
      <x:c r="A61" s="12"/>
      <x:c r="B61" s="12"/>
      <x:c r="C61" s="12"/>
      <x:c r="D61" s="12"/>
      <x:c r="E61" s="12"/>
      <x:c r="F61" s="12"/>
      <x:c r="G61" s="12"/>
      <x:c r="H61" s="12"/>
      <x:c r="I61" s="12"/>
      <x:c r="J61" s="12"/>
      <x:c r="K61" s="12"/>
      <x:c r="L61" s="12"/>
      <x:c r="M61" s="12"/>
      <x:c r="N61" s="12"/>
    </x:row>
    <x:row r="62" ht="22" customHeight="1">
      <x:c r="A62" s="12"/>
      <x:c r="B62" s="12"/>
      <x:c r="C62" s="12"/>
      <x:c r="D62" s="12"/>
      <x:c r="E62" s="12"/>
      <x:c r="F62" s="12"/>
      <x:c r="G62" s="12"/>
      <x:c r="H62" s="12"/>
      <x:c r="I62" s="12"/>
      <x:c r="J62" s="12"/>
      <x:c r="K62" s="12"/>
      <x:c r="L62" s="12"/>
      <x:c r="M62" s="12"/>
      <x:c r="N62" s="12"/>
    </x:row>
    <x:row r="63" ht="22" customHeight="1">
      <x:c r="A63" s="12"/>
      <x:c r="B63" s="12"/>
      <x:c r="C63" s="12"/>
      <x:c r="D63" s="12"/>
      <x:c r="E63" s="12"/>
      <x:c r="F63" s="12"/>
      <x:c r="G63" s="12"/>
      <x:c r="H63" s="12"/>
      <x:c r="I63" s="12"/>
      <x:c r="J63" s="12"/>
      <x:c r="K63" s="12"/>
      <x:c r="L63" s="12"/>
      <x:c r="M63" s="12"/>
      <x:c r="N63" s="12"/>
    </x:row>
    <x:row r="64" ht="22" customHeight="1">
      <x:c r="A64" s="12"/>
      <x:c r="B64" s="12"/>
      <x:c r="C64" s="12"/>
      <x:c r="D64" s="12"/>
      <x:c r="E64" s="12"/>
      <x:c r="F64" s="12"/>
      <x:c r="G64" s="12"/>
      <x:c r="H64" s="12"/>
      <x:c r="I64" s="12"/>
      <x:c r="J64" s="12"/>
      <x:c r="K64" s="12"/>
      <x:c r="L64" s="12"/>
      <x:c r="M64" s="12"/>
      <x:c r="N64" s="12"/>
    </x:row>
    <x:row r="65" ht="22" customHeight="1">
      <x:c r="A65" s="12"/>
      <x:c r="B65" s="12"/>
      <x:c r="C65" s="12"/>
      <x:c r="D65" s="12"/>
      <x:c r="E65" s="12"/>
      <x:c r="F65" s="12"/>
      <x:c r="G65" s="12"/>
      <x:c r="H65" s="12"/>
      <x:c r="I65" s="12"/>
      <x:c r="J65" s="12"/>
      <x:c r="K65" s="12"/>
      <x:c r="L65" s="12"/>
      <x:c r="M65" s="12"/>
      <x:c r="N65" s="12"/>
    </x:row>
    <x:row r="66" ht="22" customHeight="1">
      <x:c r="A66" s="12"/>
      <x:c r="B66" s="12"/>
      <x:c r="C66" s="12"/>
      <x:c r="D66" s="12"/>
      <x:c r="E66" s="12"/>
      <x:c r="F66" s="12"/>
      <x:c r="G66" s="12"/>
      <x:c r="H66" s="12"/>
      <x:c r="I66" s="12"/>
      <x:c r="J66" s="12"/>
      <x:c r="K66" s="12"/>
      <x:c r="L66" s="12"/>
      <x:c r="M66" s="12"/>
      <x:c r="N66" s="12"/>
    </x:row>
    <x:row r="67" ht="22" customHeight="1">
      <x:c r="A67" s="12"/>
      <x:c r="B67" s="12"/>
      <x:c r="C67" s="12"/>
      <x:c r="D67" s="12"/>
      <x:c r="E67" s="12"/>
      <x:c r="F67" s="12"/>
      <x:c r="G67" s="12"/>
      <x:c r="H67" s="12"/>
      <x:c r="I67" s="12"/>
      <x:c r="J67" s="12"/>
      <x:c r="K67" s="12"/>
      <x:c r="L67" s="12"/>
      <x:c r="M67" s="12"/>
      <x:c r="N67" s="12"/>
    </x:row>
    <x:row r="68" ht="22" customHeight="1">
      <x:c r="A68" s="12"/>
      <x:c r="B68" s="12"/>
      <x:c r="C68" s="12"/>
      <x:c r="D68" s="12"/>
      <x:c r="E68" s="12"/>
      <x:c r="F68" s="12"/>
      <x:c r="G68" s="12"/>
      <x:c r="H68" s="12"/>
      <x:c r="I68" s="12"/>
      <x:c r="J68" s="12"/>
      <x:c r="K68" s="12"/>
      <x:c r="L68" s="12"/>
      <x:c r="M68" s="12"/>
      <x:c r="N68" s="12"/>
    </x:row>
    <x:row r="69" ht="22" customHeight="1">
      <x:c r="A69" s="12"/>
      <x:c r="B69" s="12"/>
      <x:c r="C69" s="12"/>
      <x:c r="D69" s="12"/>
      <x:c r="E69" s="12"/>
      <x:c r="F69" s="12"/>
      <x:c r="G69" s="12"/>
      <x:c r="H69" s="12"/>
      <x:c r="I69" s="12"/>
      <x:c r="J69" s="12"/>
      <x:c r="K69" s="12"/>
      <x:c r="L69" s="12"/>
      <x:c r="M69" s="12"/>
      <x:c r="N69" s="12"/>
    </x:row>
    <x:row r="70" ht="22" customHeight="1">
      <x:c r="A70" s="12"/>
      <x:c r="B70" s="12"/>
      <x:c r="C70" s="12"/>
      <x:c r="D70" s="12"/>
      <x:c r="E70" s="12"/>
      <x:c r="F70" s="12"/>
      <x:c r="G70" s="12"/>
      <x:c r="H70" s="12"/>
      <x:c r="I70" s="12"/>
      <x:c r="J70" s="12"/>
      <x:c r="K70" s="12"/>
      <x:c r="L70" s="12"/>
      <x:c r="M70" s="12"/>
      <x:c r="N70" s="12"/>
    </x:row>
    <x:row r="71" ht="22" customHeight="1">
      <x:c r="A71" s="12"/>
      <x:c r="B71" s="12"/>
      <x:c r="C71" s="12"/>
      <x:c r="D71" s="12"/>
      <x:c r="E71" s="12"/>
      <x:c r="F71" s="12"/>
      <x:c r="G71" s="12"/>
      <x:c r="H71" s="12"/>
      <x:c r="I71" s="12"/>
      <x:c r="J71" s="12"/>
      <x:c r="K71" s="12"/>
      <x:c r="L71" s="12"/>
      <x:c r="M71" s="12"/>
      <x:c r="N71" s="12"/>
    </x:row>
    <x:row r="72" ht="22" customHeight="1">
      <x:c r="A72" s="12"/>
      <x:c r="B72" s="12"/>
      <x:c r="C72" s="12"/>
      <x:c r="D72" s="12"/>
      <x:c r="E72" s="12"/>
      <x:c r="F72" s="12"/>
      <x:c r="G72" s="12"/>
      <x:c r="H72" s="12"/>
      <x:c r="I72" s="12"/>
      <x:c r="J72" s="12"/>
      <x:c r="K72" s="12"/>
      <x:c r="L72" s="12"/>
      <x:c r="M72" s="12"/>
      <x:c r="N72" s="12"/>
    </x:row>
    <x:row r="73" ht="22" customHeight="1">
      <x:c r="A73" s="12"/>
      <x:c r="B73" s="12"/>
      <x:c r="C73" s="12"/>
      <x:c r="D73" s="12"/>
      <x:c r="E73" s="12"/>
      <x:c r="F73" s="12"/>
      <x:c r="G73" s="12"/>
      <x:c r="H73" s="12"/>
      <x:c r="I73" s="12"/>
      <x:c r="J73" s="12"/>
      <x:c r="K73" s="12"/>
      <x:c r="L73" s="12"/>
      <x:c r="M73" s="12"/>
      <x:c r="N73" s="12"/>
    </x:row>
    <x:row r="74" ht="22" customHeight="1">
      <x:c r="A74" s="12"/>
      <x:c r="B74" s="12"/>
      <x:c r="C74" s="12"/>
      <x:c r="D74" s="12"/>
      <x:c r="E74" s="12"/>
      <x:c r="F74" s="12"/>
      <x:c r="G74" s="12"/>
      <x:c r="H74" s="12"/>
      <x:c r="I74" s="12"/>
      <x:c r="J74" s="12"/>
      <x:c r="K74" s="12"/>
      <x:c r="L74" s="12"/>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9:L9"/>
    <x:mergeCell ref="C10:G10"/>
    <x:mergeCell ref="I10:L10"/>
    <x:mergeCell ref="C11:G11"/>
    <x:mergeCell ref="I11:L11"/>
    <x:mergeCell ref="C12:G12"/>
    <x:mergeCell ref="I12:L12"/>
    <x:mergeCell ref="C13:G13"/>
    <x:mergeCell ref="I13:L13"/>
    <x:mergeCell ref="C14:G14"/>
    <x:mergeCell ref="I14:L14"/>
    <x:mergeCell ref="C15:G15"/>
    <x:mergeCell ref="I15:L15"/>
    <x:mergeCell ref="C16:G16"/>
    <x:mergeCell ref="I16:L16"/>
    <x:mergeCell ref="C17:G17"/>
    <x:mergeCell ref="I17:L17"/>
    <x:mergeCell ref="C18:G18"/>
    <x:mergeCell ref="I18:L18"/>
    <x:mergeCell ref="C19:G19"/>
    <x:mergeCell ref="I19:L19"/>
    <x:mergeCell ref="C20:G20"/>
    <x:mergeCell ref="I20:L20"/>
    <x:mergeCell ref="C21:G21"/>
    <x:mergeCell ref="I21:L21"/>
    <x:mergeCell ref="C22:G22"/>
    <x:mergeCell ref="I22:L22"/>
    <x:mergeCell ref="C23:G23"/>
    <x:mergeCell ref="I23:L23"/>
    <x:mergeCell ref="C24:G24"/>
    <x:mergeCell ref="I24:L24"/>
    <x:mergeCell ref="C25:G25"/>
    <x:mergeCell ref="I25:L25"/>
    <x:mergeCell ref="C26:G26"/>
    <x:mergeCell ref="I26:L26"/>
    <x:mergeCell ref="C27:G27"/>
    <x:mergeCell ref="I27:L27"/>
    <x:mergeCell ref="C28:G28"/>
    <x:mergeCell ref="I28:L28"/>
    <x:mergeCell ref="C29:G29"/>
    <x:mergeCell ref="I29:L29"/>
    <x:mergeCell ref="C30:G30"/>
    <x:mergeCell ref="I30:L30"/>
    <x:mergeCell ref="C31:G31"/>
    <x:mergeCell ref="I31:L31"/>
    <x:mergeCell ref="C32:G32"/>
    <x:mergeCell ref="I32:L32"/>
    <x:mergeCell ref="C33:G33"/>
    <x:mergeCell ref="I33:L33"/>
    <x:mergeCell ref="C34:G34"/>
    <x:mergeCell ref="I34:L34"/>
    <x:mergeCell ref="C35:G35"/>
    <x:mergeCell ref="I35:L35"/>
    <x:mergeCell ref="C36:G36"/>
    <x:mergeCell ref="I36:L36"/>
    <x:mergeCell ref="C37:G37"/>
    <x:mergeCell ref="I37:L37"/>
    <x:mergeCell ref="C38:G38"/>
    <x:mergeCell ref="I38:L38"/>
    <x:mergeCell ref="C39:G39"/>
    <x:mergeCell ref="I39:L39"/>
    <x:mergeCell ref="C40:G40"/>
    <x:mergeCell ref="I40:L40"/>
    <x:mergeCell ref="C41:G41"/>
    <x:mergeCell ref="I41:L41"/>
    <x:mergeCell ref="C42:G42"/>
    <x:mergeCell ref="I42:L42"/>
    <x:mergeCell ref="C43:G43"/>
    <x:mergeCell ref="I43:L43"/>
    <x:mergeCell ref="C44:G44"/>
    <x:mergeCell ref="I44:L44"/>
    <x:mergeCell ref="C45:G45"/>
    <x:mergeCell ref="I45:L45"/>
    <x:mergeCell ref="C46:G46"/>
    <x:mergeCell ref="I46:L46"/>
    <x:mergeCell ref="A49:L52"/>
    <x:mergeCell ref="A54:L57"/>
  </x:mergeCells>
  <x:conditionalFormatting sqref="O11:O46">
    <x:cfRule type="expression" dxfId="2" priority="1">
      <x:formula>O11="Review safeguard"</x:formula>
    </x:cfRule>
  </x:conditionalFormatting>
  <x:dataValidations count="1">
    <x:dataValidation type="list" sqref="H11:H46">
      <x:formula1>"1,2,3,4,N/O"</x:formula1>
    </x:dataValidation>
  </x:dataValidations>
  <x:pageMargins left="0.7" right="0.7" top="0.75" bottom="0.75" header="0.3" footer="0.3"/>
</x:worksheet>
</file>

<file path=xl/worksheets/sheet11.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8" hidden="0" customWidth="1"/>
    <x:col min="2" max="2" width="72" hidden="0" customWidth="1"/>
    <x:col min="3" max="3" width="10" hidden="0" customWidth="1"/>
    <x:col min="4" max="4" width="10" hidden="0" customWidth="1"/>
    <x:col min="5" max="5" width="10" hidden="0" customWidth="1"/>
    <x:col min="6" max="6" width="10" hidden="0" customWidth="1"/>
    <x:col min="7" max="7" width="24" hidden="0" customWidth="1"/>
    <x:col min="8" max="8" width="21" hidden="0" customWidth="1"/>
    <x:col min="9" max="9" width="27"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D08 | Session evaluation and learning response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Review the quality of the process, usefulness of outputs and subsequent action without attributing every organisational change to facilitation.</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D08 | Developing practice | 10 minutes participant feedback; 45 minutes team review</x:v>
      </x:c>
      <x:c r="B8" s="34"/>
      <x:c r="C8" s="34"/>
      <x:c r="D8" s="34"/>
      <x:c r="E8" s="34"/>
      <x:c r="F8" s="34"/>
      <x:c r="G8" s="34" t="str">
        <x:f>IFERROR(IF(HYPERLINK("HR_Delivery_Facilitation_Framework_and_Toolkit.pdf#page=300","PDF guide 300 / form 301 / example 302")="PDF guide 300 / form 301 / example 302",HYPERLINK("HR_Delivery_Facilitation_Framework_and_Toolkit.pdf#page=300","PDF guide 300 / form 301 / example 302"),"PDF guide 300 / form 301 / example 302"),"PDF guide 300 / form 301 / example 302")</x:f>
        <x:v>PDF guide 300 / form 301 / example 302</x:v>
      </x:c>
      <x:c r="H8" s="34"/>
      <x:c r="I8" s="34"/>
      <x:c r="J8" s="34"/>
      <x:c r="K8" s="34"/>
      <x:c r="L8" s="34"/>
      <x:c r="M8" s="12"/>
      <x:c r="N8" s="12"/>
    </x:row>
    <x:row r="9" ht="22" customHeight="1">
      <x:c r="A9" s="34" t="str">
        <x:v>Summary from D08 Responses. Item results are withheld below the minimum valid count in Setup. No overall feedback score.</x:v>
      </x:c>
      <x:c r="B9" s="34"/>
      <x:c r="C9" s="34"/>
      <x:c r="D9" s="34"/>
      <x:c r="E9" s="34"/>
      <x:c r="F9" s="34"/>
      <x:c r="G9" s="34"/>
      <x:c r="H9" s="34"/>
      <x:c r="I9" s="34"/>
      <x:c r="J9" s="34"/>
      <x:c r="K9" s="34"/>
      <x:c r="L9" s="34"/>
      <x:c r="M9" s="12"/>
      <x:c r="N9" s="12"/>
    </x:row>
    <x:row r="10" ht="34" customHeight="1">
      <x:c r="A10" s="199" t="str">
        <x:v>Item</x:v>
      </x:c>
      <x:c r="B10" s="199" t="str">
        <x:v>Feedback statement</x:v>
      </x:c>
      <x:c r="C10" s="199" t="str">
        <x:v>Valid</x:v>
      </x:c>
      <x:c r="D10" s="199" t="str">
        <x:v>N/O</x:v>
      </x:c>
      <x:c r="E10" s="199" t="str">
        <x:v>Missing</x:v>
      </x:c>
      <x:c r="F10" s="199" t="str">
        <x:v>Check</x:v>
      </x:c>
      <x:c r="G10" s="199" t="str">
        <x:v>Agree / strongly agree</x:v>
      </x:c>
      <x:c r="H10" s="199" t="str">
        <x:v>Favourable proportion</x:v>
      </x:c>
      <x:c r="I10" s="199" t="str">
        <x:v>Reporting note</x:v>
      </x:c>
      <x:c r="J10" s="12"/>
      <x:c r="K10" s="12"/>
      <x:c r="L10" s="12"/>
      <x:c r="M10" s="12"/>
      <x:c r="N10" s="12"/>
    </x:row>
    <x:row r="11" ht="37" customHeight="1">
      <x:c r="A11" s="12" t="n">
        <x:v>1</x:v>
      </x:c>
      <x:c r="B11" s="12" t="str">
        <x:v>The purpose of the session was clear to me.</x:v>
      </x:c>
      <x:c r="C11" s="12" t="n">
        <x:f>COUNT('D08 Responses'!P11:P60)</x:f>
        <x:v>0</x:v>
      </x:c>
      <x:c r="D11" s="12" t="n">
        <x:f>COUNTIF('D08 Responses'!AB11:AB60,"N/O")</x:f>
        <x:v>0</x:v>
      </x:c>
      <x:c r="E11" s="12" t="n">
        <x:f>COUNTIF('D08 Responses'!AB11:AB60,"Missing")</x:f>
        <x:v>0</x:v>
      </x:c>
      <x:c r="F11" s="12" t="n">
        <x:f>COUNTIF('D08 Responses'!AB11:AB60,"Check")</x:f>
        <x:v>0</x:v>
      </x:c>
      <x:c r="G11" s="12" t="n">
        <x:f>COUNTIF('D08 Responses'!P11:P60,3)+COUNTIF('D08 Responses'!P11:P60,4)</x:f>
        <x:v>0</x:v>
      </x:c>
      <x:c r="H11" s="244" t="str">
        <x:f>IF(ISNUMBER('01 Setup'!$D$16),IF(AND('01 Setup'!$D$16&gt;=5,MOD('01 Setup'!$D$16,1)=0,C11&gt;='01 Setup'!$D$16),G11/C11,""),"")</x:f>
      </x:c>
      <x:c r="I11" s="12" t="str">
        <x:f>IF(C11=0,"No valid responses",IF(ISNUMBER(H11),"Descriptive result","Withheld / check minimum"))</x:f>
        <x:v>No valid responses</x:v>
      </x:c>
      <x:c r="J11" s="12"/>
      <x:c r="K11" s="12"/>
      <x:c r="L11" s="12"/>
      <x:c r="M11" s="12"/>
      <x:c r="N11" s="12"/>
    </x:row>
    <x:row r="12" ht="37" customHeight="1">
      <x:c r="A12" s="12" t="n">
        <x:v>2</x:v>
      </x:c>
      <x:c r="B12" s="12" t="str">
        <x:v>I understood which decisions were open to the group.</x:v>
      </x:c>
      <x:c r="C12" s="12" t="n">
        <x:f>COUNT('D08 Responses'!Q11:Q60)</x:f>
        <x:v>0</x:v>
      </x:c>
      <x:c r="D12" s="12" t="n">
        <x:f>COUNTIF('D08 Responses'!AC11:AC60,"N/O")</x:f>
        <x:v>0</x:v>
      </x:c>
      <x:c r="E12" s="12" t="n">
        <x:f>COUNTIF('D08 Responses'!AC11:AC60,"Missing")</x:f>
        <x:v>0</x:v>
      </x:c>
      <x:c r="F12" s="12" t="n">
        <x:f>COUNTIF('D08 Responses'!AC11:AC60,"Check")</x:f>
        <x:v>0</x:v>
      </x:c>
      <x:c r="G12" s="12" t="n">
        <x:f>COUNTIF('D08 Responses'!Q11:Q60,3)+COUNTIF('D08 Responses'!Q11:Q60,4)</x:f>
        <x:v>0</x:v>
      </x:c>
      <x:c r="H12" s="244" t="str">
        <x:f>IF(ISNUMBER('01 Setup'!$D$16),IF(AND('01 Setup'!$D$16&gt;=5,MOD('01 Setup'!$D$16,1)=0,C12&gt;='01 Setup'!$D$16),G12/C12,""),"")</x:f>
      </x:c>
      <x:c r="I12" s="12" t="str">
        <x:f>IF(C12=0,"No valid responses",IF(ISNUMBER(H12),"Descriptive result","Withheld / check minimum"))</x:f>
        <x:v>No valid responses</x:v>
      </x:c>
      <x:c r="J12" s="12"/>
      <x:c r="K12" s="12"/>
      <x:c r="L12" s="12"/>
      <x:c r="M12" s="12"/>
      <x:c r="N12" s="12"/>
    </x:row>
    <x:row r="13" ht="37" customHeight="1">
      <x:c r="A13" s="12" t="n">
        <x:v>3</x:v>
      </x:c>
      <x:c r="B13" s="12" t="str">
        <x:v>I could access the materials and activities I needed.</x:v>
      </x:c>
      <x:c r="C13" s="12" t="n">
        <x:f>COUNT('D08 Responses'!R11:R60)</x:f>
        <x:v>0</x:v>
      </x:c>
      <x:c r="D13" s="12" t="n">
        <x:f>COUNTIF('D08 Responses'!AD11:AD60,"N/O")</x:f>
        <x:v>0</x:v>
      </x:c>
      <x:c r="E13" s="12" t="n">
        <x:f>COUNTIF('D08 Responses'!AD11:AD60,"Missing")</x:f>
        <x:v>0</x:v>
      </x:c>
      <x:c r="F13" s="12" t="n">
        <x:f>COUNTIF('D08 Responses'!AD11:AD60,"Check")</x:f>
        <x:v>0</x:v>
      </x:c>
      <x:c r="G13" s="12" t="n">
        <x:f>COUNTIF('D08 Responses'!R11:R60,3)+COUNTIF('D08 Responses'!R11:R60,4)</x:f>
        <x:v>0</x:v>
      </x:c>
      <x:c r="H13" s="244" t="str">
        <x:f>IF(ISNUMBER('01 Setup'!$D$16),IF(AND('01 Setup'!$D$16&gt;=5,MOD('01 Setup'!$D$16,1)=0,C13&gt;='01 Setup'!$D$16),G13/C13,""),"")</x:f>
      </x:c>
      <x:c r="I13" s="12" t="str">
        <x:f>IF(C13=0,"No valid responses",IF(ISNUMBER(H13),"Descriptive result","Withheld / check minimum"))</x:f>
        <x:v>No valid responses</x:v>
      </x:c>
      <x:c r="J13" s="12"/>
      <x:c r="K13" s="12"/>
      <x:c r="L13" s="12"/>
      <x:c r="M13" s="12"/>
      <x:c r="N13" s="12"/>
    </x:row>
    <x:row r="14" ht="37" customHeight="1">
      <x:c r="A14" s="12" t="n">
        <x:v>4</x:v>
      </x:c>
      <x:c r="B14" s="12" t="str">
        <x:v>I had a workable way to contribute my views.</x:v>
      </x:c>
      <x:c r="C14" s="12" t="n">
        <x:f>COUNT('D08 Responses'!S11:S60)</x:f>
        <x:v>0</x:v>
      </x:c>
      <x:c r="D14" s="12" t="n">
        <x:f>COUNTIF('D08 Responses'!AE11:AE60,"N/O")</x:f>
        <x:v>0</x:v>
      </x:c>
      <x:c r="E14" s="12" t="n">
        <x:f>COUNTIF('D08 Responses'!AE11:AE60,"Missing")</x:f>
        <x:v>0</x:v>
      </x:c>
      <x:c r="F14" s="12" t="n">
        <x:f>COUNTIF('D08 Responses'!AE11:AE60,"Check")</x:f>
        <x:v>0</x:v>
      </x:c>
      <x:c r="G14" s="12" t="n">
        <x:f>COUNTIF('D08 Responses'!S11:S60,3)+COUNTIF('D08 Responses'!S11:S60,4)</x:f>
        <x:v>0</x:v>
      </x:c>
      <x:c r="H14" s="244" t="str">
        <x:f>IF(ISNUMBER('01 Setup'!$D$16),IF(AND('01 Setup'!$D$16&gt;=5,MOD('01 Setup'!$D$16,1)=0,C14&gt;='01 Setup'!$D$16),G14/C14,""),"")</x:f>
      </x:c>
      <x:c r="I14" s="12" t="str">
        <x:f>IF(C14=0,"No valid responses",IF(ISNUMBER(H14),"Descriptive result","Withheld / check minimum"))</x:f>
        <x:v>No valid responses</x:v>
      </x:c>
      <x:c r="J14" s="12"/>
      <x:c r="K14" s="12"/>
      <x:c r="L14" s="12"/>
      <x:c r="M14" s="12"/>
      <x:c r="N14" s="12"/>
    </x:row>
    <x:row r="15" ht="37" customHeight="1">
      <x:c r="A15" s="12" t="n">
        <x:v>5</x:v>
      </x:c>
      <x:c r="B15" s="12" t="str">
        <x:v>The instructions helped me understand what to do.</x:v>
      </x:c>
      <x:c r="C15" s="12" t="n">
        <x:f>COUNT('D08 Responses'!T11:T60)</x:f>
        <x:v>0</x:v>
      </x:c>
      <x:c r="D15" s="12" t="n">
        <x:f>COUNTIF('D08 Responses'!AF11:AF60,"N/O")</x:f>
        <x:v>0</x:v>
      </x:c>
      <x:c r="E15" s="12" t="n">
        <x:f>COUNTIF('D08 Responses'!AF11:AF60,"Missing")</x:f>
        <x:v>0</x:v>
      </x:c>
      <x:c r="F15" s="12" t="n">
        <x:f>COUNTIF('D08 Responses'!AF11:AF60,"Check")</x:f>
        <x:v>0</x:v>
      </x:c>
      <x:c r="G15" s="12" t="n">
        <x:f>COUNTIF('D08 Responses'!T11:T60,3)+COUNTIF('D08 Responses'!T11:T60,4)</x:f>
        <x:v>0</x:v>
      </x:c>
      <x:c r="H15" s="244" t="str">
        <x:f>IF(ISNUMBER('01 Setup'!$D$16),IF(AND('01 Setup'!$D$16&gt;=5,MOD('01 Setup'!$D$16,1)=0,C15&gt;='01 Setup'!$D$16),G15/C15,""),"")</x:f>
      </x:c>
      <x:c r="I15" s="12" t="str">
        <x:f>IF(C15=0,"No valid responses",IF(ISNUMBER(H15),"Descriptive result","Withheld / check minimum"))</x:f>
        <x:v>No valid responses</x:v>
      </x:c>
      <x:c r="J15" s="12"/>
      <x:c r="K15" s="12"/>
      <x:c r="L15" s="12"/>
      <x:c r="M15" s="12"/>
      <x:c r="N15" s="12"/>
    </x:row>
    <x:row r="16" ht="37" customHeight="1">
      <x:c r="A16" s="12" t="n">
        <x:v>6</x:v>
      </x:c>
      <x:c r="B16" s="12" t="str">
        <x:v>Different views were heard fairly.</x:v>
      </x:c>
      <x:c r="C16" s="12" t="n">
        <x:f>COUNT('D08 Responses'!U11:U60)</x:f>
        <x:v>0</x:v>
      </x:c>
      <x:c r="D16" s="12" t="n">
        <x:f>COUNTIF('D08 Responses'!AG11:AG60,"N/O")</x:f>
        <x:v>0</x:v>
      </x:c>
      <x:c r="E16" s="12" t="n">
        <x:f>COUNTIF('D08 Responses'!AG11:AG60,"Missing")</x:f>
        <x:v>0</x:v>
      </x:c>
      <x:c r="F16" s="12" t="n">
        <x:f>COUNTIF('D08 Responses'!AG11:AG60,"Check")</x:f>
        <x:v>0</x:v>
      </x:c>
      <x:c r="G16" s="12" t="n">
        <x:f>COUNTIF('D08 Responses'!U11:U60,3)+COUNTIF('D08 Responses'!U11:U60,4)</x:f>
        <x:v>0</x:v>
      </x:c>
      <x:c r="H16" s="244" t="str">
        <x:f>IF(ISNUMBER('01 Setup'!$D$16),IF(AND('01 Setup'!$D$16&gt;=5,MOD('01 Setup'!$D$16,1)=0,C16&gt;='01 Setup'!$D$16),G16/C16,""),"")</x:f>
      </x:c>
      <x:c r="I16" s="12" t="str">
        <x:f>IF(C16=0,"No valid responses",IF(ISNUMBER(H16),"Descriptive result","Withheld / check minimum"))</x:f>
        <x:v>No valid responses</x:v>
      </x:c>
      <x:c r="J16" s="12"/>
      <x:c r="K16" s="12"/>
      <x:c r="L16" s="12"/>
      <x:c r="M16" s="12"/>
      <x:c r="N16" s="12"/>
    </x:row>
    <x:row r="17" ht="37" customHeight="1">
      <x:c r="A17" s="12" t="n">
        <x:v>7</x:v>
      </x:c>
      <x:c r="B17" s="12" t="str">
        <x:v>The summaries reflected the discussion accurately.</x:v>
      </x:c>
      <x:c r="C17" s="12" t="n">
        <x:f>COUNT('D08 Responses'!V11:V60)</x:f>
        <x:v>0</x:v>
      </x:c>
      <x:c r="D17" s="12" t="n">
        <x:f>COUNTIF('D08 Responses'!AH11:AH60,"N/O")</x:f>
        <x:v>0</x:v>
      </x:c>
      <x:c r="E17" s="12" t="n">
        <x:f>COUNTIF('D08 Responses'!AH11:AH60,"Missing")</x:f>
        <x:v>0</x:v>
      </x:c>
      <x:c r="F17" s="12" t="n">
        <x:f>COUNTIF('D08 Responses'!AH11:AH60,"Check")</x:f>
        <x:v>0</x:v>
      </x:c>
      <x:c r="G17" s="12" t="n">
        <x:f>COUNTIF('D08 Responses'!V11:V60,3)+COUNTIF('D08 Responses'!V11:V60,4)</x:f>
        <x:v>0</x:v>
      </x:c>
      <x:c r="H17" s="244" t="str">
        <x:f>IF(ISNUMBER('01 Setup'!$D$16),IF(AND('01 Setup'!$D$16&gt;=5,MOD('01 Setup'!$D$16,1)=0,C17&gt;='01 Setup'!$D$16),G17/C17,""),"")</x:f>
      </x:c>
      <x:c r="I17" s="12" t="str">
        <x:f>IF(C17=0,"No valid responses",IF(ISNUMBER(H17),"Descriptive result","Withheld / check minimum"))</x:f>
        <x:v>No valid responses</x:v>
      </x:c>
      <x:c r="J17" s="12"/>
      <x:c r="K17" s="12"/>
      <x:c r="L17" s="12"/>
      <x:c r="M17" s="12"/>
      <x:c r="N17" s="12"/>
    </x:row>
    <x:row r="18" ht="37" customHeight="1">
      <x:c r="A18" s="12" t="n">
        <x:v>8</x:v>
      </x:c>
      <x:c r="B18" s="12" t="str">
        <x:v>I could raise a concern without being pushed to agree.</x:v>
      </x:c>
      <x:c r="C18" s="12" t="n">
        <x:f>COUNT('D08 Responses'!W11:W60)</x:f>
        <x:v>0</x:v>
      </x:c>
      <x:c r="D18" s="12" t="n">
        <x:f>COUNTIF('D08 Responses'!AI11:AI60,"N/O")</x:f>
        <x:v>0</x:v>
      </x:c>
      <x:c r="E18" s="12" t="n">
        <x:f>COUNTIF('D08 Responses'!AI11:AI60,"Missing")</x:f>
        <x:v>0</x:v>
      </x:c>
      <x:c r="F18" s="12" t="n">
        <x:f>COUNTIF('D08 Responses'!AI11:AI60,"Check")</x:f>
        <x:v>0</x:v>
      </x:c>
      <x:c r="G18" s="12" t="n">
        <x:f>COUNTIF('D08 Responses'!W11:W60,3)+COUNTIF('D08 Responses'!W11:W60,4)</x:f>
        <x:v>0</x:v>
      </x:c>
      <x:c r="H18" s="244" t="str">
        <x:f>IF(ISNUMBER('01 Setup'!$D$16),IF(AND('01 Setup'!$D$16&gt;=5,MOD('01 Setup'!$D$16,1)=0,C18&gt;='01 Setup'!$D$16),G18/C18,""),"")</x:f>
      </x:c>
      <x:c r="I18" s="12" t="str">
        <x:f>IF(C18=0,"No valid responses",IF(ISNUMBER(H18),"Descriptive result","Withheld / check minimum"))</x:f>
        <x:v>No valid responses</x:v>
      </x:c>
      <x:c r="J18" s="12"/>
      <x:c r="K18" s="12"/>
      <x:c r="L18" s="12"/>
      <x:c r="M18" s="12"/>
      <x:c r="N18" s="12"/>
    </x:row>
    <x:row r="19" ht="37" customHeight="1">
      <x:c r="A19" s="12" t="n">
        <x:v>9</x:v>
      </x:c>
      <x:c r="B19" s="12" t="str">
        <x:v>The pace and breaks allowed me to participate.</x:v>
      </x:c>
      <x:c r="C19" s="12" t="n">
        <x:f>COUNT('D08 Responses'!X11:X60)</x:f>
        <x:v>0</x:v>
      </x:c>
      <x:c r="D19" s="12" t="n">
        <x:f>COUNTIF('D08 Responses'!AJ11:AJ60,"N/O")</x:f>
        <x:v>0</x:v>
      </x:c>
      <x:c r="E19" s="12" t="n">
        <x:f>COUNTIF('D08 Responses'!AJ11:AJ60,"Missing")</x:f>
        <x:v>0</x:v>
      </x:c>
      <x:c r="F19" s="12" t="n">
        <x:f>COUNTIF('D08 Responses'!AJ11:AJ60,"Check")</x:f>
        <x:v>0</x:v>
      </x:c>
      <x:c r="G19" s="12" t="n">
        <x:f>COUNTIF('D08 Responses'!X11:X60,3)+COUNTIF('D08 Responses'!X11:X60,4)</x:f>
        <x:v>0</x:v>
      </x:c>
      <x:c r="H19" s="244" t="str">
        <x:f>IF(ISNUMBER('01 Setup'!$D$16),IF(AND('01 Setup'!$D$16&gt;=5,MOD('01 Setup'!$D$16,1)=0,C19&gt;='01 Setup'!$D$16),G19/C19,""),"")</x:f>
      </x:c>
      <x:c r="I19" s="12" t="str">
        <x:f>IF(C19=0,"No valid responses",IF(ISNUMBER(H19),"Descriptive result","Withheld / check minimum"))</x:f>
        <x:v>No valid responses</x:v>
      </x:c>
      <x:c r="J19" s="12"/>
      <x:c r="K19" s="12"/>
      <x:c r="L19" s="12"/>
      <x:c r="M19" s="12"/>
      <x:c r="N19" s="12"/>
    </x:row>
    <x:row r="20" ht="37" customHeight="1">
      <x:c r="A20" s="12" t="n">
        <x:v>10</x:v>
      </x:c>
      <x:c r="B20" s="12" t="str">
        <x:v>The outputs and unresolved matters were clear at the end.</x:v>
      </x:c>
      <x:c r="C20" s="12" t="n">
        <x:f>COUNT('D08 Responses'!Y11:Y60)</x:f>
        <x:v>0</x:v>
      </x:c>
      <x:c r="D20" s="12" t="n">
        <x:f>COUNTIF('D08 Responses'!AK11:AK60,"N/O")</x:f>
        <x:v>0</x:v>
      </x:c>
      <x:c r="E20" s="12" t="n">
        <x:f>COUNTIF('D08 Responses'!AK11:AK60,"Missing")</x:f>
        <x:v>0</x:v>
      </x:c>
      <x:c r="F20" s="12" t="n">
        <x:f>COUNTIF('D08 Responses'!AK11:AK60,"Check")</x:f>
        <x:v>0</x:v>
      </x:c>
      <x:c r="G20" s="12" t="n">
        <x:f>COUNTIF('D08 Responses'!Y11:Y60,3)+COUNTIF('D08 Responses'!Y11:Y60,4)</x:f>
        <x:v>0</x:v>
      </x:c>
      <x:c r="H20" s="244" t="str">
        <x:f>IF(ISNUMBER('01 Setup'!$D$16),IF(AND('01 Setup'!$D$16&gt;=5,MOD('01 Setup'!$D$16,1)=0,C20&gt;='01 Setup'!$D$16),G20/C20,""),"")</x:f>
      </x:c>
      <x:c r="I20" s="12" t="str">
        <x:f>IF(C20=0,"No valid responses",IF(ISNUMBER(H20),"Descriptive result","Withheld / check minimum"))</x:f>
        <x:v>No valid responses</x:v>
      </x:c>
      <x:c r="J20" s="12"/>
      <x:c r="K20" s="12"/>
      <x:c r="L20" s="12"/>
      <x:c r="M20" s="12"/>
      <x:c r="N20" s="12"/>
    </x:row>
    <x:row r="21" ht="37" customHeight="1">
      <x:c r="A21" s="12" t="n">
        <x:v>11</x:v>
      </x:c>
      <x:c r="B21" s="12" t="str">
        <x:v>I understood the next steps and who would own them.</x:v>
      </x:c>
      <x:c r="C21" s="12" t="n">
        <x:f>COUNT('D08 Responses'!Z11:Z60)</x:f>
        <x:v>0</x:v>
      </x:c>
      <x:c r="D21" s="12" t="n">
        <x:f>COUNTIF('D08 Responses'!AL11:AL60,"N/O")</x:f>
        <x:v>0</x:v>
      </x:c>
      <x:c r="E21" s="12" t="n">
        <x:f>COUNTIF('D08 Responses'!AL11:AL60,"Missing")</x:f>
        <x:v>0</x:v>
      </x:c>
      <x:c r="F21" s="12" t="n">
        <x:f>COUNTIF('D08 Responses'!AL11:AL60,"Check")</x:f>
        <x:v>0</x:v>
      </x:c>
      <x:c r="G21" s="12" t="n">
        <x:f>COUNTIF('D08 Responses'!Z11:Z60,3)+COUNTIF('D08 Responses'!Z11:Z60,4)</x:f>
        <x:v>0</x:v>
      </x:c>
      <x:c r="H21" s="244" t="str">
        <x:f>IF(ISNUMBER('01 Setup'!$D$16),IF(AND('01 Setup'!$D$16&gt;=5,MOD('01 Setup'!$D$16,1)=0,C21&gt;='01 Setup'!$D$16),G21/C21,""),"")</x:f>
      </x:c>
      <x:c r="I21" s="12" t="str">
        <x:f>IF(C21=0,"No valid responses",IF(ISNUMBER(H21),"Descriptive result","Withheld / check minimum"))</x:f>
        <x:v>No valid responses</x:v>
      </x:c>
      <x:c r="J21" s="12"/>
      <x:c r="K21" s="12"/>
      <x:c r="L21" s="12"/>
      <x:c r="M21" s="12"/>
      <x:c r="N21" s="12"/>
    </x:row>
    <x:row r="22" ht="37" customHeight="1">
      <x:c r="A22" s="12" t="n">
        <x:v>12</x:v>
      </x:c>
      <x:c r="B22" s="12" t="str">
        <x:v>The session was useful for its stated purpose.</x:v>
      </x:c>
      <x:c r="C22" s="12" t="n">
        <x:f>COUNT('D08 Responses'!AA11:AA60)</x:f>
        <x:v>0</x:v>
      </x:c>
      <x:c r="D22" s="12" t="n">
        <x:f>COUNTIF('D08 Responses'!AM11:AM60,"N/O")</x:f>
        <x:v>0</x:v>
      </x:c>
      <x:c r="E22" s="12" t="n">
        <x:f>COUNTIF('D08 Responses'!AM11:AM60,"Missing")</x:f>
        <x:v>0</x:v>
      </x:c>
      <x:c r="F22" s="12" t="n">
        <x:f>COUNTIF('D08 Responses'!AM11:AM60,"Check")</x:f>
        <x:v>0</x:v>
      </x:c>
      <x:c r="G22" s="12" t="n">
        <x:f>COUNTIF('D08 Responses'!AA11:AA60,3)+COUNTIF('D08 Responses'!AA11:AA60,4)</x:f>
        <x:v>0</x:v>
      </x:c>
      <x:c r="H22" s="244" t="str">
        <x:f>IF(ISNUMBER('01 Setup'!$D$16),IF(AND('01 Setup'!$D$16&gt;=5,MOD('01 Setup'!$D$16,1)=0,C22&gt;='01 Setup'!$D$16),G22/C22,""),"")</x:f>
      </x:c>
      <x:c r="I22" s="12" t="str">
        <x:f>IF(C22=0,"No valid responses",IF(ISNUMBER(H22),"Descriptive result","Withheld / check minimum"))</x:f>
        <x:v>No valid responses</x:v>
      </x:c>
      <x:c r="J22" s="12"/>
      <x:c r="K22" s="12"/>
      <x:c r="L22" s="12"/>
      <x:c r="M22" s="12"/>
      <x:c r="N22" s="12"/>
    </x:row>
    <x:row r="23" ht="22" customHeight="1">
      <x:c r="A23" s="12"/>
      <x:c r="B23" s="12"/>
      <x:c r="C23" s="12"/>
      <x:c r="D23" s="12"/>
      <x:c r="E23" s="12"/>
      <x:c r="F23" s="12"/>
      <x:c r="G23" s="12"/>
      <x:c r="H23" s="12"/>
      <x:c r="I23" s="12"/>
      <x:c r="J23" s="12"/>
      <x:c r="K23" s="12"/>
      <x:c r="L23" s="12"/>
      <x:c r="M23" s="12"/>
      <x:c r="N23" s="12"/>
    </x:row>
    <x:row r="24" ht="22" customHeight="1">
      <x:c r="A24" s="12"/>
      <x:c r="B24" s="12"/>
      <x:c r="C24" s="12"/>
      <x:c r="D24" s="12"/>
      <x:c r="E24" s="12"/>
      <x:c r="F24" s="12"/>
      <x:c r="G24" s="12"/>
      <x:c r="H24" s="12"/>
      <x:c r="I24" s="12"/>
      <x:c r="J24" s="12"/>
      <x:c r="K24" s="12"/>
      <x:c r="L24" s="12"/>
      <x:c r="M24" s="12"/>
      <x:c r="N24" s="12"/>
    </x:row>
    <x:row r="25" ht="22" customHeight="1">
      <x:c r="A25" s="12"/>
      <x:c r="B25" s="12"/>
      <x:c r="C25" s="12"/>
      <x:c r="D25" s="12"/>
      <x:c r="E25" s="12"/>
      <x:c r="F25" s="12"/>
      <x:c r="G25" s="12"/>
      <x:c r="H25" s="12"/>
      <x:c r="I25" s="12"/>
      <x:c r="J25" s="12"/>
      <x:c r="K25" s="12"/>
      <x:c r="L25" s="12"/>
      <x:c r="M25" s="12"/>
      <x:c r="N25" s="12"/>
    </x:row>
    <x:row r="26" ht="22" customHeight="1">
      <x:c r="A26" s="12"/>
      <x:c r="B26" s="12"/>
      <x:c r="C26" s="12"/>
      <x:c r="D26" s="12"/>
      <x:c r="E26" s="12"/>
      <x:c r="F26" s="12"/>
      <x:c r="G26" s="12"/>
      <x:c r="H26" s="12"/>
      <x:c r="I26" s="12"/>
      <x:c r="J26" s="12"/>
      <x:c r="K26" s="12"/>
      <x:c r="L26" s="12"/>
      <x:c r="M26" s="12"/>
      <x:c r="N26" s="12"/>
    </x:row>
    <x:row r="27" ht="22" customHeight="1">
      <x:c r="A27" s="12"/>
      <x:c r="B27" s="12"/>
      <x:c r="C27" s="12"/>
      <x:c r="D27" s="12"/>
      <x:c r="E27" s="12"/>
      <x:c r="F27" s="12"/>
      <x:c r="G27" s="12"/>
      <x:c r="H27" s="12"/>
      <x:c r="I27" s="12"/>
      <x:c r="J27" s="12"/>
      <x:c r="K27" s="12"/>
      <x:c r="L27" s="12"/>
      <x:c r="M27" s="12"/>
      <x:c r="N27" s="12"/>
    </x:row>
    <x:row r="28" ht="22" customHeight="1">
      <x:c r="A28" s="12"/>
      <x:c r="B28" s="12"/>
      <x:c r="C28" s="12"/>
      <x:c r="D28" s="12"/>
      <x:c r="E28" s="12"/>
      <x:c r="F28" s="12"/>
      <x:c r="G28" s="12"/>
      <x:c r="H28" s="12"/>
      <x:c r="I28" s="12"/>
      <x:c r="J28" s="12"/>
      <x:c r="K28" s="12"/>
      <x:c r="L28" s="12"/>
      <x:c r="M28" s="12"/>
      <x:c r="N28" s="12"/>
    </x:row>
    <x:row r="29" ht="22" customHeight="1">
      <x:c r="A29" s="12"/>
      <x:c r="B29" s="12"/>
      <x:c r="C29" s="12"/>
      <x:c r="D29" s="12"/>
      <x:c r="E29" s="12"/>
      <x:c r="F29" s="12"/>
      <x:c r="G29" s="12"/>
      <x:c r="H29" s="12"/>
      <x:c r="I29" s="12"/>
      <x:c r="J29" s="12"/>
      <x:c r="K29" s="12"/>
      <x:c r="L29" s="12"/>
      <x:c r="M29" s="12"/>
      <x:c r="N29" s="12"/>
    </x:row>
    <x:row r="30" ht="22" customHeight="1">
      <x:c r="A30" s="12"/>
      <x:c r="B30" s="12"/>
      <x:c r="C30" s="12"/>
      <x:c r="D30" s="12"/>
      <x:c r="E30" s="12"/>
      <x:c r="F30" s="12"/>
      <x:c r="G30" s="12"/>
      <x:c r="H30" s="12"/>
      <x:c r="I30" s="12"/>
      <x:c r="J30" s="12"/>
      <x:c r="K30" s="12"/>
      <x:c r="L30" s="12"/>
      <x:c r="M30" s="12"/>
      <x:c r="N30" s="12"/>
    </x:row>
    <x:row r="31" ht="22" customHeight="1">
      <x:c r="A31" s="12"/>
      <x:c r="B31" s="12"/>
      <x:c r="C31" s="12"/>
      <x:c r="D31" s="12"/>
      <x:c r="E31" s="12"/>
      <x:c r="F31" s="12"/>
      <x:c r="G31" s="12"/>
      <x:c r="H31" s="12"/>
      <x:c r="I31" s="12"/>
      <x:c r="J31" s="12"/>
      <x:c r="K31" s="12"/>
      <x:c r="L31" s="12"/>
      <x:c r="M31" s="12"/>
      <x:c r="N31" s="12"/>
    </x:row>
    <x:row r="32" ht="22" customHeight="1">
      <x:c r="A32" s="12"/>
      <x:c r="B32" s="12"/>
      <x:c r="C32" s="12"/>
      <x:c r="D32" s="12"/>
      <x:c r="E32" s="12"/>
      <x:c r="F32" s="12"/>
      <x:c r="G32" s="12"/>
      <x:c r="H32" s="12"/>
      <x:c r="I32" s="12"/>
      <x:c r="J32" s="12"/>
      <x:c r="K32" s="12"/>
      <x:c r="L32" s="12"/>
      <x:c r="M32" s="12"/>
      <x:c r="N32" s="12"/>
    </x:row>
    <x:row r="33" ht="22" customHeight="1">
      <x:c r="A33" s="12"/>
      <x:c r="B33" s="12"/>
      <x:c r="C33" s="12"/>
      <x:c r="D33" s="12"/>
      <x:c r="E33" s="12"/>
      <x:c r="F33" s="12"/>
      <x:c r="G33" s="12"/>
      <x:c r="H33" s="12"/>
      <x:c r="I33" s="12"/>
      <x:c r="J33" s="12"/>
      <x:c r="K33" s="12"/>
      <x:c r="L33" s="12"/>
      <x:c r="M33" s="12"/>
      <x:c r="N33" s="12"/>
    </x:row>
    <x:row r="34" ht="22" customHeight="1">
      <x:c r="A34" s="12"/>
      <x:c r="B34" s="12"/>
      <x:c r="C34" s="12"/>
      <x:c r="D34" s="12"/>
      <x:c r="E34" s="12"/>
      <x:c r="F34" s="12"/>
      <x:c r="G34" s="12"/>
      <x:c r="H34" s="12"/>
      <x:c r="I34" s="12"/>
      <x:c r="J34" s="12"/>
      <x:c r="K34" s="12"/>
      <x:c r="L34" s="12"/>
      <x:c r="M34" s="12"/>
      <x:c r="N34" s="12"/>
    </x:row>
    <x:row r="35" ht="22" customHeight="1">
      <x:c r="A35" s="12"/>
      <x:c r="B35" s="12"/>
      <x:c r="C35" s="12"/>
      <x:c r="D35" s="12"/>
      <x:c r="E35" s="12"/>
      <x:c r="F35" s="12"/>
      <x:c r="G35" s="12"/>
      <x:c r="H35" s="12"/>
      <x:c r="I35" s="12"/>
      <x:c r="J35" s="12"/>
      <x:c r="K35" s="12"/>
      <x:c r="L35" s="12"/>
      <x:c r="M35" s="12"/>
      <x:c r="N35" s="12"/>
    </x:row>
    <x:row r="36" ht="22" customHeight="1">
      <x:c r="A36" s="12"/>
      <x:c r="B36" s="12"/>
      <x:c r="C36" s="12"/>
      <x:c r="D36" s="12"/>
      <x:c r="E36" s="12"/>
      <x:c r="F36" s="12"/>
      <x:c r="G36" s="12"/>
      <x:c r="H36" s="12"/>
      <x:c r="I36" s="12"/>
      <x:c r="J36" s="12"/>
      <x:c r="K36" s="12"/>
      <x:c r="L36" s="12"/>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12"/>
      <x:c r="B39" s="12"/>
      <x:c r="C39" s="12"/>
      <x:c r="D39" s="12"/>
      <x:c r="E39" s="12"/>
      <x:c r="F39" s="12"/>
      <x:c r="G39" s="12"/>
      <x:c r="H39" s="12"/>
      <x:c r="I39" s="12"/>
      <x:c r="J39" s="12"/>
      <x:c r="K39" s="12"/>
      <x:c r="L39" s="12"/>
      <x:c r="M39" s="12"/>
      <x:c r="N39" s="12"/>
    </x:row>
    <x:row r="40" ht="22" customHeight="1">
      <x:c r="A40" s="12"/>
      <x:c r="B40" s="12"/>
      <x:c r="C40" s="12"/>
      <x:c r="D40" s="12"/>
      <x:c r="E40" s="12"/>
      <x:c r="F40" s="12"/>
      <x:c r="G40" s="12"/>
      <x:c r="H40" s="12"/>
      <x:c r="I40" s="12"/>
      <x:c r="J40" s="12"/>
      <x:c r="K40" s="12"/>
      <x:c r="L40" s="12"/>
      <x:c r="M40" s="12"/>
      <x:c r="N40" s="12"/>
    </x:row>
    <x:row r="41" ht="22" customHeight="1">
      <x:c r="A41" s="12"/>
      <x:c r="B41" s="12"/>
      <x:c r="C41" s="12"/>
      <x:c r="D41" s="12"/>
      <x:c r="E41" s="12"/>
      <x:c r="F41" s="12"/>
      <x:c r="G41" s="12"/>
      <x:c r="H41" s="12"/>
      <x:c r="I41" s="12"/>
      <x:c r="J41" s="12"/>
      <x:c r="K41" s="12"/>
      <x:c r="L41" s="12"/>
      <x:c r="M41" s="12"/>
      <x:c r="N41" s="12"/>
    </x:row>
    <x:row r="42" ht="22" customHeight="1">
      <x:c r="A42" s="12"/>
      <x:c r="B42" s="12"/>
      <x:c r="C42" s="12"/>
      <x:c r="D42" s="12"/>
      <x:c r="E42" s="12"/>
      <x:c r="F42" s="12"/>
      <x:c r="G42" s="12"/>
      <x:c r="H42" s="12"/>
      <x:c r="I42" s="12"/>
      <x:c r="J42" s="12"/>
      <x:c r="K42" s="12"/>
      <x:c r="L42" s="12"/>
      <x:c r="M42" s="12"/>
      <x:c r="N42" s="12"/>
    </x:row>
    <x:row r="43" ht="22" customHeight="1">
      <x:c r="A43" s="12"/>
      <x:c r="B43" s="12"/>
      <x:c r="C43" s="12"/>
      <x:c r="D43" s="12"/>
      <x:c r="E43" s="12"/>
      <x:c r="F43" s="12"/>
      <x:c r="G43" s="12"/>
      <x:c r="H43" s="12"/>
      <x:c r="I43" s="12"/>
      <x:c r="J43" s="12"/>
      <x:c r="K43" s="12"/>
      <x:c r="L43" s="12"/>
      <x:c r="M43" s="12"/>
      <x:c r="N43" s="12"/>
    </x:row>
    <x:row r="44" ht="22" customHeight="1">
      <x:c r="A44" s="12"/>
      <x:c r="B44" s="12"/>
      <x:c r="C44" s="12"/>
      <x:c r="D44" s="12"/>
      <x:c r="E44" s="12"/>
      <x:c r="F44" s="12"/>
      <x:c r="G44" s="12"/>
      <x:c r="H44" s="12"/>
      <x:c r="I44" s="12"/>
      <x:c r="J44" s="12"/>
      <x:c r="K44" s="12"/>
      <x:c r="L44" s="12"/>
      <x:c r="M44" s="12"/>
      <x:c r="N44" s="12"/>
    </x:row>
    <x:row r="45" ht="22" customHeight="1">
      <x:c r="A45" s="85" t="str">
        <x:v>Reporting minimum defaults to five valid responses per item and can be made stricter. A displayed percentage is not a pass threshold. Small groups, free text and unusual combinations may remain identifiable; agree appropriate reporting safeguards rather than relying only on this count.</x:v>
      </x:c>
      <x:c r="B45" s="85"/>
      <x:c r="C45" s="85"/>
      <x:c r="D45" s="85"/>
      <x:c r="E45" s="85"/>
      <x:c r="F45" s="85"/>
      <x:c r="G45" s="85"/>
      <x:c r="H45" s="85"/>
      <x:c r="I45" s="85"/>
      <x:c r="J45" s="85"/>
      <x:c r="K45" s="85"/>
      <x:c r="L45" s="85"/>
      <x:c r="M45" s="12"/>
      <x:c r="N45" s="12"/>
    </x:row>
    <x:row r="46" ht="22" customHeight="1">
      <x:c r="A46" s="85"/>
      <x:c r="B46" s="85"/>
      <x:c r="C46" s="85"/>
      <x:c r="D46" s="85"/>
      <x:c r="E46" s="85"/>
      <x:c r="F46" s="85"/>
      <x:c r="G46" s="85"/>
      <x:c r="H46" s="85"/>
      <x:c r="I46" s="85"/>
      <x:c r="J46" s="85"/>
      <x:c r="K46" s="85"/>
      <x:c r="L46" s="85"/>
      <x:c r="M46" s="12"/>
      <x:c r="N46" s="12"/>
    </x:row>
    <x:row r="47" ht="22" customHeight="1">
      <x:c r="A47" s="85"/>
      <x:c r="B47" s="85"/>
      <x:c r="C47" s="85"/>
      <x:c r="D47" s="85"/>
      <x:c r="E47" s="85"/>
      <x:c r="F47" s="85"/>
      <x:c r="G47" s="85"/>
      <x:c r="H47" s="85"/>
      <x:c r="I47" s="85"/>
      <x:c r="J47" s="85"/>
      <x:c r="K47" s="85"/>
      <x:c r="L47" s="85"/>
      <x:c r="M47" s="12"/>
      <x:c r="N47" s="12"/>
    </x:row>
    <x:row r="48" ht="22" customHeight="1">
      <x:c r="A48" s="85"/>
      <x:c r="B48" s="85"/>
      <x:c r="C48" s="85"/>
      <x:c r="D48" s="85"/>
      <x:c r="E48" s="85"/>
      <x:c r="F48" s="85"/>
      <x:c r="G48" s="85"/>
      <x:c r="H48" s="85"/>
      <x:c r="I48" s="85"/>
      <x:c r="J48" s="85"/>
      <x:c r="K48" s="85"/>
      <x:c r="L48" s="85"/>
      <x:c r="M48" s="12"/>
      <x:c r="N48" s="12"/>
    </x:row>
    <x:row r="49" ht="22" customHeight="1">
      <x:c r="A49" s="85"/>
      <x:c r="B49" s="85"/>
      <x:c r="C49" s="85"/>
      <x:c r="D49" s="85"/>
      <x:c r="E49" s="85"/>
      <x:c r="F49" s="85"/>
      <x:c r="G49" s="85"/>
      <x:c r="H49" s="85"/>
      <x:c r="I49" s="85"/>
      <x:c r="J49" s="85"/>
      <x:c r="K49" s="85"/>
      <x:c r="L49" s="85"/>
      <x:c r="M49" s="12"/>
      <x:c r="N49" s="12"/>
    </x:row>
    <x:row r="50" ht="22" customHeight="1">
      <x:c r="A50" s="12"/>
      <x:c r="B50" s="12"/>
      <x:c r="C50" s="12"/>
      <x:c r="D50" s="12"/>
      <x:c r="E50" s="12"/>
      <x:c r="F50" s="12"/>
      <x:c r="G50" s="12"/>
      <x:c r="H50" s="12"/>
      <x:c r="I50" s="12"/>
      <x:c r="J50" s="12"/>
      <x:c r="K50" s="12"/>
      <x:c r="L50" s="12"/>
      <x:c r="M50" s="12"/>
      <x:c r="N50" s="12"/>
    </x:row>
    <x:row r="51" ht="22" customHeight="1">
      <x:c r="A51" s="12"/>
      <x:c r="B51" s="12"/>
      <x:c r="C51" s="12"/>
      <x:c r="D51" s="12"/>
      <x:c r="E51" s="12"/>
      <x:c r="F51" s="12"/>
      <x:c r="G51" s="12"/>
      <x:c r="H51" s="12"/>
      <x:c r="I51" s="12"/>
      <x:c r="J51" s="12"/>
      <x:c r="K51" s="12"/>
      <x:c r="L51" s="12"/>
      <x:c r="M51" s="12"/>
      <x:c r="N51" s="12"/>
    </x:row>
    <x:row r="52" ht="22" customHeight="1">
      <x:c r="A52" s="73" t="str">
        <x:v>HOW TO USE THIS TOOL</x:v>
      </x:c>
      <x:c r="B52" s="73"/>
      <x:c r="C52" s="73"/>
      <x:c r="D52" s="73"/>
      <x:c r="E52" s="73"/>
      <x:c r="F52" s="73"/>
      <x:c r="G52" s="73"/>
      <x:c r="H52" s="73"/>
      <x:c r="I52" s="73"/>
      <x:c r="J52" s="73"/>
      <x:c r="K52" s="73"/>
      <x:c r="L52" s="73"/>
      <x:c r="M52" s="12"/>
      <x:c r="N52" s="12"/>
    </x:row>
    <x:row r="53" ht="22" customHeight="1">
      <x:c r="A53" s="77" t="str">
        <x:v>01  Compare the agreed outputs with what was produced and authorised. Mark incomplete or unresolved outputs honestly.</x:v>
      </x:c>
      <x:c r="B53" s="77"/>
      <x:c r="C53" s="77"/>
      <x:c r="D53" s="77"/>
      <x:c r="E53" s="77"/>
      <x:c r="F53" s="77"/>
      <x:c r="G53" s="77"/>
      <x:c r="H53" s="77"/>
      <x:c r="I53" s="77"/>
      <x:c r="J53" s="77"/>
      <x:c r="K53" s="77"/>
      <x:c r="L53" s="77"/>
      <x:c r="M53" s="12"/>
      <x:c r="N53" s="12"/>
    </x:row>
    <x:row r="54" ht="22" customHeight="1">
      <x:c r="A54" s="77"/>
      <x:c r="B54" s="77"/>
      <x:c r="C54" s="77"/>
      <x:c r="D54" s="77"/>
      <x:c r="E54" s="77"/>
      <x:c r="F54" s="77"/>
      <x:c r="G54" s="77"/>
      <x:c r="H54" s="77"/>
      <x:c r="I54" s="77"/>
      <x:c r="J54" s="77"/>
      <x:c r="K54" s="77"/>
      <x:c r="L54" s="77"/>
      <x:c r="M54" s="12"/>
      <x:c r="N54" s="12"/>
    </x:row>
    <x:row r="55" ht="22" customHeight="1">
      <x:c r="A55" s="81" t="str">
        <x:v>02  Collect the short participant experience form and inspect item-level counts and comments. Keep voluntary response and missingness visible.</x:v>
      </x:c>
      <x:c r="B55" s="81"/>
      <x:c r="C55" s="81"/>
      <x:c r="D55" s="81"/>
      <x:c r="E55" s="81"/>
      <x:c r="F55" s="81"/>
      <x:c r="G55" s="81"/>
      <x:c r="H55" s="81"/>
      <x:c r="I55" s="81"/>
      <x:c r="J55" s="81"/>
      <x:c r="K55" s="81"/>
      <x:c r="L55" s="81"/>
      <x:c r="M55" s="12"/>
      <x:c r="N55" s="12"/>
    </x:row>
    <x:row r="56" ht="22" customHeight="1">
      <x:c r="A56" s="81"/>
      <x:c r="B56" s="81"/>
      <x:c r="C56" s="81"/>
      <x:c r="D56" s="81"/>
      <x:c r="E56" s="81"/>
      <x:c r="F56" s="81"/>
      <x:c r="G56" s="81"/>
      <x:c r="H56" s="81"/>
      <x:c r="I56" s="81"/>
      <x:c r="J56" s="81"/>
      <x:c r="K56" s="81"/>
      <x:c r="L56" s="81"/>
      <x:c r="M56" s="12"/>
      <x:c r="N56" s="12"/>
    </x:row>
    <x:row r="57" ht="22" customHeight="1">
      <x:c r="A57" s="77" t="str">
        <x:v>03  Combine feedback with observer evidence, sponsor review and the action record. Do not replace these with a single satisfaction percentage.</x:v>
      </x:c>
      <x:c r="B57" s="77"/>
      <x:c r="C57" s="77"/>
      <x:c r="D57" s="77"/>
      <x:c r="E57" s="77"/>
      <x:c r="F57" s="77"/>
      <x:c r="G57" s="77"/>
      <x:c r="H57" s="77"/>
      <x:c r="I57" s="77"/>
      <x:c r="J57" s="77"/>
      <x:c r="K57" s="77"/>
      <x:c r="L57" s="77"/>
      <x:c r="M57" s="12"/>
      <x:c r="N57" s="12"/>
    </x:row>
    <x:row r="58" ht="22" customHeight="1">
      <x:c r="A58" s="77"/>
      <x:c r="B58" s="77"/>
      <x:c r="C58" s="77"/>
      <x:c r="D58" s="77"/>
      <x:c r="E58" s="77"/>
      <x:c r="F58" s="77"/>
      <x:c r="G58" s="77"/>
      <x:c r="H58" s="77"/>
      <x:c r="I58" s="77"/>
      <x:c r="J58" s="77"/>
      <x:c r="K58" s="77"/>
      <x:c r="L58" s="77"/>
      <x:c r="M58" s="12"/>
      <x:c r="N58" s="12"/>
    </x:row>
    <x:row r="59" ht="22" customHeight="1">
      <x:c r="A59" s="81" t="str">
        <x:v>04  At an agreed later date, check whether owners used the outputs and what helped or hindered implementation.</x:v>
      </x:c>
      <x:c r="B59" s="81"/>
      <x:c r="C59" s="81"/>
      <x:c r="D59" s="81"/>
      <x:c r="E59" s="81"/>
      <x:c r="F59" s="81"/>
      <x:c r="G59" s="81"/>
      <x:c r="H59" s="81"/>
      <x:c r="I59" s="81"/>
      <x:c r="J59" s="81"/>
      <x:c r="K59" s="81"/>
      <x:c r="L59" s="81"/>
      <x:c r="M59" s="12"/>
      <x:c r="N59" s="12"/>
    </x:row>
    <x:row r="60" ht="22" customHeight="1">
      <x:c r="A60" s="81"/>
      <x:c r="B60" s="81"/>
      <x:c r="C60" s="81"/>
      <x:c r="D60" s="81"/>
      <x:c r="E60" s="81"/>
      <x:c r="F60" s="81"/>
      <x:c r="G60" s="81"/>
      <x:c r="H60" s="81"/>
      <x:c r="I60" s="81"/>
      <x:c r="J60" s="81"/>
      <x:c r="K60" s="81"/>
      <x:c r="L60" s="81"/>
      <x:c r="M60" s="12"/>
      <x:c r="N60" s="12"/>
    </x:row>
    <x:row r="61" ht="22" customHeight="1">
      <x:c r="A61" s="77" t="str">
        <x:v>05  Write a short learning response: retain, change, stop and follow up. Separate facilitation contribution from other influences on outcomes.</x:v>
      </x:c>
      <x:c r="B61" s="77"/>
      <x:c r="C61" s="77"/>
      <x:c r="D61" s="77"/>
      <x:c r="E61" s="77"/>
      <x:c r="F61" s="77"/>
      <x:c r="G61" s="77"/>
      <x:c r="H61" s="77"/>
      <x:c r="I61" s="77"/>
      <x:c r="J61" s="77"/>
      <x:c r="K61" s="77"/>
      <x:c r="L61" s="77"/>
      <x:c r="M61" s="12"/>
      <x:c r="N61" s="12"/>
    </x:row>
    <x:row r="62" ht="22" customHeight="1">
      <x:c r="A62" s="77"/>
      <x:c r="B62" s="77"/>
      <x:c r="C62" s="77"/>
      <x:c r="D62" s="77"/>
      <x:c r="E62" s="77"/>
      <x:c r="F62" s="77"/>
      <x:c r="G62" s="77"/>
      <x:c r="H62" s="77"/>
      <x:c r="I62" s="77"/>
      <x:c r="J62" s="77"/>
      <x:c r="K62" s="77"/>
      <x:c r="L62" s="77"/>
      <x:c r="M62" s="12"/>
      <x:c r="N62" s="12"/>
    </x:row>
    <x:row r="63" ht="22" customHeight="1">
      <x:c r="A63" s="85" t="str">
        <x:v>WATCH FOR: Participant satisfaction, facilitator competence and organisational impact are different questions. Do not collapse them into one score.</x:v>
      </x:c>
      <x:c r="B63" s="85"/>
      <x:c r="C63" s="85"/>
      <x:c r="D63" s="85"/>
      <x:c r="E63" s="85"/>
      <x:c r="F63" s="85"/>
      <x:c r="G63" s="85"/>
      <x:c r="H63" s="85"/>
      <x:c r="I63" s="85"/>
      <x:c r="J63" s="85"/>
      <x:c r="K63" s="85"/>
      <x:c r="L63" s="85"/>
      <x:c r="M63" s="12"/>
      <x:c r="N63" s="12"/>
    </x:row>
    <x:row r="64" ht="22" customHeight="1">
      <x:c r="A64" s="85"/>
      <x:c r="B64" s="85"/>
      <x:c r="C64" s="85"/>
      <x:c r="D64" s="85"/>
      <x:c r="E64" s="85"/>
      <x:c r="F64" s="85"/>
      <x:c r="G64" s="85"/>
      <x:c r="H64" s="85"/>
      <x:c r="I64" s="85"/>
      <x:c r="J64" s="85"/>
      <x:c r="K64" s="85"/>
      <x:c r="L64" s="85"/>
      <x:c r="M64" s="12"/>
      <x:c r="N64" s="12"/>
    </x:row>
    <x:row r="65" ht="22" customHeight="1">
      <x:c r="A65" s="85"/>
      <x:c r="B65" s="85"/>
      <x:c r="C65" s="85"/>
      <x:c r="D65" s="85"/>
      <x:c r="E65" s="85"/>
      <x:c r="F65" s="85"/>
      <x:c r="G65" s="85"/>
      <x:c r="H65" s="85"/>
      <x:c r="I65" s="85"/>
      <x:c r="J65" s="85"/>
      <x:c r="K65" s="85"/>
      <x:c r="L65" s="85"/>
      <x:c r="M65" s="12"/>
      <x:c r="N65" s="12"/>
    </x:row>
    <x:row r="66" ht="22" customHeight="1">
      <x:c r="A66" s="12"/>
      <x:c r="B66" s="12"/>
      <x:c r="C66" s="12"/>
      <x:c r="D66" s="12"/>
      <x:c r="E66" s="12"/>
      <x:c r="F66" s="12"/>
      <x:c r="G66" s="12"/>
      <x:c r="H66" s="12"/>
      <x:c r="I66" s="12"/>
      <x:c r="J66" s="12"/>
      <x:c r="K66" s="12"/>
      <x:c r="L66" s="12"/>
      <x:c r="M66" s="12"/>
      <x:c r="N66" s="12"/>
    </x:row>
    <x:row r="67" ht="22" customHeight="1">
      <x:c r="A67" s="73" t="str">
        <x:v>FICTIONAL COMPLETED EXAMPLE / PROJECT COMMON</x:v>
      </x:c>
      <x:c r="B67" s="73"/>
      <x:c r="C67" s="73"/>
      <x:c r="D67" s="73"/>
      <x:c r="E67" s="73"/>
      <x:c r="F67" s="73"/>
      <x:c r="G67" s="73"/>
      <x:c r="H67" s="73"/>
      <x:c r="I67" s="73"/>
      <x:c r="J67" s="73"/>
      <x:c r="K67" s="73"/>
      <x:c r="L67" s="73"/>
      <x:c r="M67" s="12"/>
      <x:c r="N67" s="12"/>
    </x:row>
    <x:row r="68" ht="22" customHeight="1">
      <x:c r="A68" s="39" t="str">
        <x:v>Output review</x:v>
      </x:c>
      <x:c r="B68" s="39"/>
      <x:c r="C68" s="39"/>
      <x:c r="D68" s="77" t="str">
        <x:v>Map and draft trial completed; approval remains conditional on access and night-shift validation.</x:v>
      </x:c>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x:c r="B70" s="39"/>
      <x:c r="C70" s="39"/>
      <x:c r="D70" s="77"/>
      <x:c r="E70" s="77"/>
      <x:c r="F70" s="77"/>
      <x:c r="G70" s="77"/>
      <x:c r="H70" s="77"/>
      <x:c r="I70" s="77"/>
      <x:c r="J70" s="77"/>
      <x:c r="K70" s="77"/>
      <x:c r="L70" s="77"/>
      <x:c r="M70" s="12"/>
      <x:c r="N70" s="12"/>
    </x:row>
    <x:row r="71" ht="22" customHeight="1">
      <x:c r="A71" s="39" t="str">
        <x:v>Participant experience</x:v>
      </x:c>
      <x:c r="B71" s="39"/>
      <x:c r="C71" s="39"/>
      <x:c r="D71" s="77" t="str">
        <x:v>Eighteen of 24 participants respond in the fictional case. The report gives item-level response counts and the wording of each question.</x:v>
      </x:c>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39"/>
      <x:c r="B73" s="39"/>
      <x:c r="C73" s="39"/>
      <x:c r="D73" s="77"/>
      <x:c r="E73" s="77"/>
      <x:c r="F73" s="77"/>
      <x:c r="G73" s="77"/>
      <x:c r="H73" s="77"/>
      <x:c r="I73" s="77"/>
      <x:c r="J73" s="77"/>
      <x:c r="K73" s="77"/>
      <x:c r="L73" s="77"/>
      <x:c r="M73" s="12"/>
      <x:c r="N73" s="12"/>
    </x:row>
    <x:row r="74" ht="22" customHeight="1">
      <x:c r="A74" s="39" t="str">
        <x:v>Observation</x:v>
      </x:c>
      <x:c r="B74" s="39"/>
      <x:c r="C74" s="39"/>
      <x:c r="D74" s="77" t="str">
        <x:v>Observer notes that written input changed two requirements and that one decision was reopened after an audio failure.</x:v>
      </x:c>
      <x:c r="E74" s="77"/>
      <x:c r="F74" s="77"/>
      <x:c r="G74" s="77"/>
      <x:c r="H74" s="77"/>
      <x:c r="I74" s="77"/>
      <x:c r="J74" s="77"/>
      <x:c r="K74" s="77"/>
      <x:c r="L74" s="77"/>
      <x:c r="M74" s="12"/>
      <x:c r="N74" s="12"/>
    </x:row>
    <x:row r="75" ht="22" customHeight="1">
      <x:c r="A75" s="39"/>
      <x:c r="B75" s="39"/>
      <x:c r="C75" s="39"/>
      <x:c r="D75" s="77"/>
      <x:c r="E75" s="77"/>
      <x:c r="F75" s="77"/>
      <x:c r="G75" s="77"/>
      <x:c r="H75" s="77"/>
      <x:c r="I75" s="77"/>
      <x:c r="J75" s="77"/>
      <x:c r="K75" s="77"/>
      <x:c r="L75" s="77"/>
      <x:c r="M75" s="12"/>
      <x:c r="N75" s="12"/>
    </x:row>
    <x:row r="76" ht="22" customHeight="1">
      <x:c r="A76" s="39"/>
      <x:c r="B76" s="39"/>
      <x:c r="C76" s="39"/>
      <x:c r="D76" s="77"/>
      <x:c r="E76" s="77"/>
      <x:c r="F76" s="77"/>
      <x:c r="G76" s="77"/>
      <x:c r="H76" s="77"/>
      <x:c r="I76" s="77"/>
      <x:c r="J76" s="77"/>
      <x:c r="K76" s="77"/>
      <x:c r="L76" s="77"/>
      <x:c r="M76" s="12"/>
      <x:c r="N76" s="12"/>
    </x:row>
    <x:row r="77" ht="22" customHeight="1">
      <x:c r="A77" s="39" t="str">
        <x:v>Use of outputs</x:v>
      </x:c>
      <x:c r="B77" s="39"/>
      <x:c r="C77" s="39"/>
      <x:c r="D77" s="77" t="str">
        <x:v>At two weeks, the process owner reports the trial has begun and one role definition needs clarification.</x:v>
      </x:c>
      <x:c r="E77" s="77"/>
      <x:c r="F77" s="77"/>
      <x:c r="G77" s="77"/>
      <x:c r="H77" s="77"/>
      <x:c r="I77" s="77"/>
      <x:c r="J77" s="77"/>
      <x:c r="K77" s="77"/>
      <x:c r="L77" s="77"/>
      <x:c r="M77" s="12"/>
      <x:c r="N77" s="12"/>
    </x:row>
    <x:row r="78" ht="22" customHeight="1">
      <x:c r="A78" s="39"/>
      <x:c r="B78" s="39"/>
      <x:c r="C78" s="39"/>
      <x:c r="D78" s="77"/>
      <x:c r="E78" s="77"/>
      <x:c r="F78" s="77"/>
      <x:c r="G78" s="77"/>
      <x:c r="H78" s="77"/>
      <x:c r="I78" s="77"/>
      <x:c r="J78" s="77"/>
      <x:c r="K78" s="77"/>
      <x:c r="L78" s="77"/>
      <x:c r="M78" s="12"/>
      <x:c r="N78" s="12"/>
    </x:row>
    <x:row r="79" ht="22" customHeight="1">
      <x:c r="A79" s="39"/>
      <x:c r="B79" s="39"/>
      <x:c r="C79" s="39"/>
      <x:c r="D79" s="77"/>
      <x:c r="E79" s="77"/>
      <x:c r="F79" s="77"/>
      <x:c r="G79" s="77"/>
      <x:c r="H79" s="77"/>
      <x:c r="I79" s="77"/>
      <x:c r="J79" s="77"/>
      <x:c r="K79" s="77"/>
      <x:c r="L79" s="77"/>
      <x:c r="M79" s="12"/>
      <x:c r="N79" s="12"/>
    </x:row>
    <x:row r="80" ht="22" customHeight="1">
      <x:c r="A80" s="39" t="str">
        <x:v>Contribution limits</x:v>
      </x:c>
      <x:c r="B80" s="39"/>
      <x:c r="C80" s="39"/>
      <x:c r="D80" s="77" t="str">
        <x:v>The workshop supported the agreement, but changes in staffing, workload and management attention may also affect service outcomes.</x:v>
      </x:c>
      <x:c r="E80" s="77"/>
      <x:c r="F80" s="77"/>
      <x:c r="G80" s="77"/>
      <x:c r="H80" s="77"/>
      <x:c r="I80" s="77"/>
      <x:c r="J80" s="77"/>
      <x:c r="K80" s="77"/>
      <x:c r="L80" s="77"/>
      <x:c r="M80" s="12"/>
      <x:c r="N80" s="12"/>
    </x:row>
    <x:row r="81" ht="22" customHeight="1">
      <x:c r="A81" s="39"/>
      <x:c r="B81" s="39"/>
      <x:c r="C81" s="39"/>
      <x:c r="D81" s="77"/>
      <x:c r="E81" s="77"/>
      <x:c r="F81" s="77"/>
      <x:c r="G81" s="77"/>
      <x:c r="H81" s="77"/>
      <x:c r="I81" s="77"/>
      <x:c r="J81" s="77"/>
      <x:c r="K81" s="77"/>
      <x:c r="L81" s="77"/>
      <x:c r="M81" s="12"/>
      <x:c r="N81" s="12"/>
    </x:row>
    <x:row r="82" ht="22" customHeight="1">
      <x:c r="A82" s="39"/>
      <x:c r="B82" s="39"/>
      <x:c r="C82" s="39"/>
      <x:c r="D82" s="77"/>
      <x:c r="E82" s="77"/>
      <x:c r="F82" s="77"/>
      <x:c r="G82" s="77"/>
      <x:c r="H82" s="77"/>
      <x:c r="I82" s="77"/>
      <x:c r="J82" s="77"/>
      <x:c r="K82" s="77"/>
      <x:c r="L82" s="77"/>
      <x:c r="M82" s="12"/>
      <x:c r="N82" s="12"/>
    </x:row>
    <x:row r="83" ht="22" customHeight="1">
      <x:c r="A83" s="39" t="str">
        <x:v>Learning response</x:v>
      </x:c>
      <x:c r="B83" s="39"/>
      <x:c r="C83" s="39"/>
      <x:c r="D83" s="77" t="str">
        <x:v>Retain independent writing, issue evidence earlier and protect more time for objections. Owner reviews these changes before the next event.</x:v>
      </x:c>
      <x:c r="E83" s="77"/>
      <x:c r="F83" s="77"/>
      <x:c r="G83" s="77"/>
      <x:c r="H83" s="77"/>
      <x:c r="I83" s="77"/>
      <x:c r="J83" s="77"/>
      <x:c r="K83" s="77"/>
      <x:c r="L83" s="77"/>
      <x:c r="M83" s="12"/>
      <x:c r="N83" s="12"/>
    </x:row>
    <x:row r="84" ht="22" customHeight="1">
      <x:c r="A84" s="39"/>
      <x:c r="B84" s="39"/>
      <x:c r="C84" s="39"/>
      <x:c r="D84" s="77"/>
      <x:c r="E84" s="77"/>
      <x:c r="F84" s="77"/>
      <x:c r="G84" s="77"/>
      <x:c r="H84" s="77"/>
      <x:c r="I84" s="77"/>
      <x:c r="J84" s="77"/>
      <x:c r="K84" s="77"/>
      <x:c r="L84" s="77"/>
      <x:c r="M84" s="12"/>
      <x:c r="N84" s="12"/>
    </x:row>
    <x:row r="85" ht="22" customHeight="1">
      <x:c r="A85" s="39"/>
      <x:c r="B85" s="39"/>
      <x:c r="C85" s="39"/>
      <x:c r="D85" s="77"/>
      <x:c r="E85" s="77"/>
      <x:c r="F85" s="77"/>
      <x:c r="G85" s="77"/>
      <x:c r="H85" s="77"/>
      <x:c r="I85" s="77"/>
      <x:c r="J85" s="77"/>
      <x:c r="K85" s="77"/>
      <x:c r="L85" s="77"/>
      <x:c r="M85" s="12"/>
      <x:c r="N85" s="12"/>
    </x:row>
    <x:row r="86" ht="22" customHeight="1">
      <x:c r="A86" s="43" t="str">
        <x:v>Source basis: H01; U01; A01 | Original workplace application unless explicitly identified as a source transcription. See 04 Source Notes.</x:v>
      </x:c>
      <x:c r="B86" s="43"/>
      <x:c r="C86" s="43"/>
      <x:c r="D86" s="43"/>
      <x:c r="E86" s="43"/>
      <x:c r="F86" s="43"/>
      <x:c r="G86" s="43"/>
      <x:c r="H86" s="43"/>
      <x:c r="I86" s="43"/>
      <x:c r="J86" s="43"/>
      <x:c r="K86" s="43"/>
      <x:c r="L86" s="43"/>
      <x:c r="M86" s="12"/>
      <x:c r="N86" s="12"/>
    </x:row>
    <x:row r="87" ht="22" customHeight="1">
      <x:c r="A87" s="43"/>
      <x:c r="B87" s="43"/>
      <x:c r="C87" s="43"/>
      <x:c r="D87" s="43"/>
      <x:c r="E87" s="43"/>
      <x:c r="F87" s="43"/>
      <x:c r="G87" s="43"/>
      <x:c r="H87" s="43"/>
      <x:c r="I87" s="43"/>
      <x:c r="J87" s="43"/>
      <x:c r="K87" s="43"/>
      <x:c r="L87" s="43"/>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9:L9"/>
    <x:mergeCell ref="A45:L49"/>
    <x:mergeCell ref="A52:L52"/>
    <x:mergeCell ref="A53:L54"/>
    <x:mergeCell ref="A55:L56"/>
    <x:mergeCell ref="A57:L58"/>
    <x:mergeCell ref="A59:L60"/>
    <x:mergeCell ref="A61:L62"/>
    <x:mergeCell ref="A63:L65"/>
    <x:mergeCell ref="A67:L67"/>
    <x:mergeCell ref="A68:C70"/>
    <x:mergeCell ref="D68:L70"/>
    <x:mergeCell ref="A71:C73"/>
    <x:mergeCell ref="D71:L73"/>
    <x:mergeCell ref="A74:C76"/>
    <x:mergeCell ref="D74:L76"/>
    <x:mergeCell ref="A77:C79"/>
    <x:mergeCell ref="D77:L79"/>
    <x:mergeCell ref="A80:C82"/>
    <x:mergeCell ref="D80:L82"/>
    <x:mergeCell ref="A83:C85"/>
    <x:mergeCell ref="D83:L85"/>
    <x:mergeCell ref="A86:L87"/>
  </x:mergeCells>
  <x:pageMargins left="0.7" right="0.7" top="0.75" bottom="0.75" header="0.3" footer="0.3"/>
  <x:drawing xmlns:r="http://schemas.openxmlformats.org/officeDocument/2006/relationships" r:id="R67d9274f27744eb2"/>
</x:worksheet>
</file>

<file path=xl/worksheets/sheet12.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P01 | Sponsor discovery conversation</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Establish what the sponsor needs, what participants can genuinely influence and whether facilitation is appropriate.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P01 | Planning | 45-60 minutes</x:v>
      </x:c>
      <x:c r="B8" s="34"/>
      <x:c r="C8" s="34"/>
      <x:c r="D8" s="34"/>
      <x:c r="E8" s="34"/>
      <x:c r="F8" s="34"/>
      <x:c r="G8" s="34" t="str">
        <x:f>IFERROR(IF(HYPERLINK("HR_Delivery_Facilitation_Framework_and_Toolkit.pdf#page=30","PDF guide 30 / form 31 / example 32")="PDF guide 30 / form 31 / example 32",HYPERLINK("HR_Delivery_Facilitation_Framework_and_Toolkit.pdf#page=30","PDF guide 30 / form 31 / example 32"),"PDF guide 30 / form 31 / example 32"),"PDF guide 30 / form 31 / example 32")</x:f>
        <x:v>PDF guide 30 / form 31 / example 32</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Why now?</x:v>
      </x:c>
      <x:c r="B10" s="39"/>
      <x:c r="C10" s="39"/>
      <x:c r="D10" s="39"/>
      <x:c r="E10" s="39"/>
      <x:c r="F10" s="39"/>
      <x:c r="G10" s="39" t="str">
        <x:v>02  Useful output</x:v>
      </x:c>
      <x:c r="H10" s="39"/>
      <x:c r="I10" s="39"/>
      <x:c r="J10" s="39"/>
      <x:c r="K10" s="39"/>
      <x:c r="L10" s="39"/>
      <x:c r="M10" s="12"/>
      <x:c r="N10" s="12"/>
    </x:row>
    <x:row r="11" ht="22" customHeight="1">
      <x:c r="A11" s="43" t="str">
        <x:v>Record the trigger and one concrete incident.</x:v>
      </x:c>
      <x:c r="B11" s="43"/>
      <x:c r="C11" s="43"/>
      <x:c r="D11" s="43"/>
      <x:c r="E11" s="43"/>
      <x:c r="F11" s="43"/>
      <x:c r="G11" s="43" t="str">
        <x:v>Name the output and its eventual user.</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Decision authority</x:v>
      </x:c>
      <x:c r="B18" s="39"/>
      <x:c r="C18" s="39"/>
      <x:c r="D18" s="39"/>
      <x:c r="E18" s="39"/>
      <x:c r="F18" s="39"/>
      <x:c r="G18" s="39" t="str">
        <x:v>04  People and context</x:v>
      </x:c>
      <x:c r="H18" s="39"/>
      <x:c r="I18" s="39"/>
      <x:c r="J18" s="39"/>
      <x:c r="K18" s="39"/>
      <x:c r="L18" s="39"/>
      <x:c r="M18" s="12"/>
      <x:c r="N18" s="12"/>
    </x:row>
    <x:row r="19" ht="22" customHeight="1">
      <x:c r="A19" s="43" t="str">
        <x:v>Distinguish recommendation, decision and approval.</x:v>
      </x:c>
      <x:c r="B19" s="43"/>
      <x:c r="C19" s="43"/>
      <x:c r="D19" s="43"/>
      <x:c r="E19" s="43"/>
      <x:c r="F19" s="43"/>
      <x:c r="G19" s="43" t="str">
        <x:v>List absent voices, access requirements and relationship risks.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Boundaries</x:v>
      </x:c>
      <x:c r="B26" s="39"/>
      <x:c r="C26" s="39"/>
      <x:c r="D26" s="39"/>
      <x:c r="E26" s="39"/>
      <x:c r="F26" s="39"/>
      <x:c r="G26" s="39" t="str">
        <x:v>06  Contracting action</x:v>
      </x:c>
      <x:c r="H26" s="39"/>
      <x:c r="I26" s="39"/>
      <x:c r="J26" s="39"/>
      <x:c r="K26" s="39"/>
      <x:c r="L26" s="39"/>
      <x:c r="M26" s="12"/>
      <x:c r="N26" s="12"/>
    </x:row>
    <x:row r="27" ht="22" customHeight="1">
      <x:c r="A27" s="43" t="str">
        <x:v>State fixed decisions, exclusions and safety routes.</x:v>
      </x:c>
      <x:c r="B27" s="43"/>
      <x:c r="C27" s="43"/>
      <x:c r="D27" s="43"/>
      <x:c r="E27" s="43"/>
      <x:c r="F27" s="43"/>
      <x:c r="G27" s="43" t="str">
        <x:v>Record action, owner and date.</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Proceed only when an honest mandate and a feasible participant offer can be written down.</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Open with: "What must be different after the session, and why does it matter now?" Ask for one recent example of the present difficulty.</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Separate the desired organisational outcome from the event output. Ask: "What decision, agreement or learning would help, and who will use it?"</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Ask what has already been decided, whose approval is needed and which issues are genuinely open. Request an explicit answer about the right to disagree.</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Explore participation, power, language, access, previous attempts and likely tensions. Ask who is missing and what would make attendance unsafe or unhelpful.</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Read back the brief, limitations and next steps. Where the sponsor wants endorsement of a fixed answer, propose an honest briefing or consultation rather than a false co-design event.</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Do not confuse the paying sponsor with the only client. Participants and affected people also have legitimate interests.</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Why now?</x:v>
      </x:c>
      <x:c r="B55" s="39"/>
      <x:c r="C55" s="39"/>
      <x:c r="D55" s="77" t="str">
        <x:v>Project COMMON concerns inconsistent HR-to-operations handovers at fictional Riwaq Services. Two teams have recently acted on different versions of the same service agreement.</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Useful output</x:v>
      </x:c>
      <x:c r="B58" s="39"/>
      <x:c r="C58" s="39"/>
      <x:c r="D58" s="77" t="str">
        <x:v>A one-page handover agreement, a bounded four-week trial and named follow-up owners; not a claim that the workshop will solve all service delays.</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Decision authority</x:v>
      </x:c>
      <x:c r="B61" s="39"/>
      <x:c r="C61" s="39"/>
      <x:c r="D61" s="77" t="str">
        <x:v>The 24 participants may design the trial within existing resources. The Operations Director retains approval for changes to policy or additional expenditure.</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People and context</x:v>
      </x:c>
      <x:c r="B64" s="39"/>
      <x:c r="C64" s="39"/>
      <x:c r="D64" s="77" t="str">
        <x:v>Invite frontline administrators as well as managers. Six people will join remotely. Offer written input before the session and check language and access needs privately.</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Boundaries</x:v>
      </x:c>
      <x:c r="B67" s="39"/>
      <x:c r="C67" s="39"/>
      <x:c r="D67" s="77" t="str">
        <x:v>No individual performance cases. Do not record personal employment information. Existing privacy and approval controls are not negotiable.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Contracting action</x:v>
      </x:c>
      <x:c r="B70" s="39"/>
      <x:c r="C70" s="39"/>
      <x:c r="D70" s="77" t="str">
        <x:v>Sponsor to confirm the mandate and participant list five working days before the workshop; HR Delivery to submit a co-designed agenda and cancellation criteria.</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13.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P02 | Facilitation brief and working agreement</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Turn discovery into a concise agreement covering purpose, responsibilities, boundaries and the use of outputs.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P02 | Planning | 30-45 minutes</x:v>
      </x:c>
      <x:c r="B8" s="34"/>
      <x:c r="C8" s="34"/>
      <x:c r="D8" s="34"/>
      <x:c r="E8" s="34"/>
      <x:c r="F8" s="34"/>
      <x:c r="G8" s="34" t="str">
        <x:f>IFERROR(IF(HYPERLINK("HR_Delivery_Facilitation_Framework_and_Toolkit.pdf#page=33","PDF guide 33 / form 34 / example 35")="PDF guide 33 / form 34 / example 35",HYPERLINK("HR_Delivery_Facilitation_Framework_and_Toolkit.pdf#page=33","PDF guide 33 / form 34 / example 35"),"PDF guide 33 / form 34 / example 35"),"PDF guide 33 / form 34 / example 35")</x:f>
        <x:v>PDF guide 33 / form 34 / example 35</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Purpose and outputs</x:v>
      </x:c>
      <x:c r="B10" s="39"/>
      <x:c r="C10" s="39"/>
      <x:c r="D10" s="39"/>
      <x:c r="E10" s="39"/>
      <x:c r="F10" s="39"/>
      <x:c r="G10" s="39" t="str">
        <x:v>02  Facilitator remit</x:v>
      </x:c>
      <x:c r="H10" s="39"/>
      <x:c r="I10" s="39"/>
      <x:c r="J10" s="39"/>
      <x:c r="K10" s="39"/>
      <x:c r="L10" s="39"/>
      <x:c r="M10" s="12"/>
      <x:c r="N10" s="12"/>
    </x:row>
    <x:row r="11" ht="22" customHeight="1">
      <x:c r="A11" s="43" t="str">
        <x:v>State the agreed purpose and tangible outputs.</x:v>
      </x:c>
      <x:c r="B11" s="43"/>
      <x:c r="C11" s="43"/>
      <x:c r="D11" s="43"/>
      <x:c r="E11" s="43"/>
      <x:c r="F11" s="43"/>
      <x:c r="G11" s="43" t="str">
        <x:v>Name process responsibilities and content limitations.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Group commitments</x:v>
      </x:c>
      <x:c r="B18" s="39"/>
      <x:c r="C18" s="39"/>
      <x:c r="D18" s="39"/>
      <x:c r="E18" s="39"/>
      <x:c r="F18" s="39"/>
      <x:c r="G18" s="39" t="str">
        <x:v>04  Sponsor commitments</x:v>
      </x:c>
      <x:c r="H18" s="39"/>
      <x:c r="I18" s="39"/>
      <x:c r="J18" s="39"/>
      <x:c r="K18" s="39"/>
      <x:c r="L18" s="39"/>
      <x:c r="M18" s="12"/>
      <x:c r="N18" s="12"/>
    </x:row>
    <x:row r="19" ht="22" customHeight="1">
      <x:c r="A19" s="43" t="str">
        <x:v>Record how people will contribute and how they may opt out.</x:v>
      </x:c>
      <x:c r="B19" s="43"/>
      <x:c r="C19" s="43"/>
      <x:c r="D19" s="43"/>
      <x:c r="E19" s="43"/>
      <x:c r="F19" s="43"/>
      <x:c r="G19" s="43" t="str">
        <x:v>Specify authority, access and behaviour.</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Information handling</x:v>
      </x:c>
      <x:c r="B26" s="39"/>
      <x:c r="C26" s="39"/>
      <x:c r="D26" s="39"/>
      <x:c r="E26" s="39"/>
      <x:c r="F26" s="39"/>
      <x:c r="G26" s="39" t="str">
        <x:v>06  Review and changes</x:v>
      </x:c>
      <x:c r="H26" s="39"/>
      <x:c r="I26" s="39"/>
      <x:c r="J26" s="39"/>
      <x:c r="K26" s="39"/>
      <x:c r="L26" s="39"/>
      <x:c r="M26" s="12"/>
      <x:c r="N26" s="12"/>
    </x:row>
    <x:row r="27" ht="22" customHeight="1">
      <x:c r="A27" s="43" t="str">
        <x:v>Specify access, recording, retention and reporting.</x:v>
      </x:c>
      <x:c r="B27" s="43"/>
      <x:c r="C27" s="43"/>
      <x:c r="D27" s="43"/>
      <x:c r="E27" s="43"/>
      <x:c r="F27" s="43"/>
      <x:c r="G27" s="43" t="str">
        <x:v>Name approval, re-contracting and cancellation arrangements.</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Both sponsor and group can explain what they are agreeing to and what remains optional.</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Draft a purpose statement that can be understood by a first-time participant. Avoid promising consensus, transformation or personal disclosure.</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List the event outputs and the work that remains outside the event. Specify what the facilitator will and will not do.</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Agree sponsor conduct, participant choice, confidentiality limits, access arrangements and the point at which the session will pause.</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Specify preparation, records, delivery dates, review and escalation. Separate commercial terms from the working agreement where appropriate.</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Review the agreement with the sponsor and test it with participant representatives. Re-contract with the whole group at the opening, not only with the sponsor beforehand.</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This is a process agreement, not a jurisdiction-specific legal services contract. Obtain appropriate review for commercial terms.</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Purpose and outputs</x:v>
      </x:c>
      <x:c r="B55" s="39"/>
      <x:c r="C55" s="39"/>
      <x:c r="D55" s="77" t="str">
        <x:v>Help cross-functional colleagues understand handover difficulties and design a testable agreement. Outputs: evidence map, agreed trial, action record and unresolved-issues log.</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Facilitator remit</x:v>
      </x:c>
      <x:c r="B58" s="39"/>
      <x:c r="C58" s="39"/>
      <x:c r="D58" s="77" t="str">
        <x:v>HR Delivery designs and stewards the process. Participants supply operational knowledge. The facilitator does not determine employment policy or adjudicate grievances.</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Group commitments</x:v>
      </x:c>
      <x:c r="B61" s="39"/>
      <x:c r="C61" s="39"/>
      <x:c r="D61" s="77" t="str">
        <x:v>Use examples without names, hear different views, allow a pass, and use the confidential route for sensitive issues. Attendance does not require agreement.</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Sponsor commitments</x:v>
      </x:c>
      <x:c r="B64" s="39"/>
      <x:c r="C64" s="39"/>
      <x:c r="D64" s="77" t="str">
        <x:v>Sponsor introduces the mandate, speaks after others in the first round, does not request attributable feedback and responds to recommendations within five working days.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Information handling</x:v>
      </x:c>
      <x:c r="B67" s="39"/>
      <x:c r="C67" s="39"/>
      <x:c r="D67" s="77" t="str">
        <x:v>No audio recording. Store working records in the agreed restricted folder. Publish non-attributable themes and authorised decisions; remove raw notes on the agreed retention date.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Review and changes</x:v>
      </x:c>
      <x:c r="B70" s="39"/>
      <x:c r="C70" s="39"/>
      <x:c r="D70" s="77" t="str">
        <x:v>Review readiness 48 hours beforehand. Pause if the decision mandate changes. Named signatories confirm the revised brief before substantial extra work begins.</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14.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P03 | Stakeholder and missing-voice map</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Choose participants for the knowledge and experience required, rather than simply reproducing the organisation chart.</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P03 | Planning | 30-60 minutes</x:v>
      </x:c>
      <x:c r="B8" s="34"/>
      <x:c r="C8" s="34"/>
      <x:c r="D8" s="34"/>
      <x:c r="E8" s="34"/>
      <x:c r="F8" s="34"/>
      <x:c r="G8" s="34" t="str">
        <x:f>IFERROR(IF(HYPERLINK("HR_Delivery_Facilitation_Framework_and_Toolkit.pdf#page=36","PDF guide 36 / form 37 / example 38")="PDF guide 36 / form 37 / example 38",HYPERLINK("HR_Delivery_Facilitation_Framework_and_Toolkit.pdf#page=36","PDF guide 36 / form 37 / example 38"),"PDF guide 36 / form 37 / example 38"),"PDF guide 36 / form 37 / example 38")</x:f>
        <x:v>PDF guide 36 / form 37 / example 38</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Affected group</x:v>
      </x:c>
      <x:c r="B10" s="39"/>
      <x:c r="C10" s="39"/>
      <x:c r="D10" s="39"/>
      <x:c r="E10" s="39"/>
      <x:c r="F10" s="39"/>
      <x:c r="G10" s="39" t="str">
        <x:v>02  Needed perspective</x:v>
      </x:c>
      <x:c r="H10" s="39"/>
      <x:c r="I10" s="39"/>
      <x:c r="J10" s="39"/>
      <x:c r="K10" s="39"/>
      <x:c r="L10" s="39"/>
      <x:c r="M10" s="12"/>
      <x:c r="N10" s="12"/>
    </x:row>
    <x:row r="11" ht="22" customHeight="1">
      <x:c r="A11" s="43" t="str">
        <x:v>List a group or role, not sensitive personal details.</x:v>
      </x:c>
      <x:c r="B11" s="43"/>
      <x:c r="C11" s="43"/>
      <x:c r="D11" s="43"/>
      <x:c r="E11" s="43"/>
      <x:c r="F11" s="43"/>
      <x:c r="G11" s="43" t="str">
        <x:v>Describe the knowledge that should enter the room.</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Power and impact</x:v>
      </x:c>
      <x:c r="B18" s="39"/>
      <x:c r="C18" s="39"/>
      <x:c r="D18" s="39"/>
      <x:c r="E18" s="39"/>
      <x:c r="F18" s="39"/>
      <x:c r="G18" s="39" t="str">
        <x:v>04  Participation route</x:v>
      </x:c>
      <x:c r="H18" s="39"/>
      <x:c r="I18" s="39"/>
      <x:c r="J18" s="39"/>
      <x:c r="K18" s="39"/>
      <x:c r="L18" s="39"/>
      <x:c r="M18" s="12"/>
      <x:c r="N18" s="12"/>
    </x:row>
    <x:row r="19" ht="22" customHeight="1">
      <x:c r="A19" s="43" t="str">
        <x:v>Record authority and consequences separately.</x:v>
      </x:c>
      <x:c r="B19" s="43"/>
      <x:c r="C19" s="43"/>
      <x:c r="D19" s="43"/>
      <x:c r="E19" s="43"/>
      <x:c r="F19" s="43"/>
      <x:c r="G19" s="43" t="str">
        <x:v>Specify how each perspective will be included.</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Access and protection</x:v>
      </x:c>
      <x:c r="B26" s="39"/>
      <x:c r="C26" s="39"/>
      <x:c r="D26" s="39"/>
      <x:c r="E26" s="39"/>
      <x:c r="F26" s="39"/>
      <x:c r="G26" s="39" t="str">
        <x:v>06  Gap and follow-up</x:v>
      </x:c>
      <x:c r="H26" s="39"/>
      <x:c r="I26" s="39"/>
      <x:c r="J26" s="39"/>
      <x:c r="K26" s="39"/>
      <x:c r="L26" s="39"/>
      <x:c r="M26" s="12"/>
      <x:c r="N26" s="12"/>
    </x:row>
    <x:row r="27" ht="22" customHeight="1">
      <x:c r="A27" s="43" t="str">
        <x:v>Ask privately about practical barriers.</x:v>
      </x:c>
      <x:c r="B27" s="43"/>
      <x:c r="C27" s="43"/>
      <x:c r="D27" s="43"/>
      <x:c r="E27" s="43"/>
      <x:c r="F27" s="43"/>
      <x:c r="G27" s="43" t="str">
        <x:v>Name any missing perspective and validation owner.</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invitation list and validation plan are proportionate to the claim the workshop will make.</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Write the decision or learning question in the centre. Identify those who do the work, receive the service, authorise change and bear consequences.</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For each group, ask: "What might we misunderstand without them?" Record the insight needed, not a stereotype about the group.</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Distinguish formal authority from exposure to impact. Do not use influence as the only test for an invitation.</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Choose a practical participation route: full session, pre-interview, accessible written input, separate group or post-session validation.</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Test the list with two people outside the design team. Record unresolved representation gaps and how they limit any claim about group agreement.</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 participant is not the automatic representative of everyone sharing their job, nationality, disability or identity.</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Affected group</x:v>
      </x:c>
      <x:c r="B55" s="39"/>
      <x:c r="C55" s="39"/>
      <x:c r="D55" s="77" t="str">
        <x:v>Frontline HR administrators; site supervisors; employees using the service; HR operations; remote colleagues; policy and information owners.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Needed perspective</x:v>
      </x:c>
      <x:c r="B58" s="39"/>
      <x:c r="C58" s="39"/>
      <x:c r="D58" s="77" t="str">
        <x:v>Administrators know exception handling; supervisors know operational timing; service users can describe what a usable handover actually feels like.</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Power and impact</x:v>
      </x:c>
      <x:c r="B61" s="39"/>
      <x:c r="C61" s="39"/>
      <x:c r="D61" s="77" t="str">
        <x:v>The director controls approval; administrators carry the day-to-day workload. Low formal authority does not imply low importance.</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Participation route</x:v>
      </x:c>
      <x:c r="B64" s="39"/>
      <x:c r="C64" s="39"/>
      <x:c r="D64" s="77" t="str">
        <x:v>Twenty-four attend. Six remote participants have the same shared document and a dedicated co-host. Absent service users contribute via three short interviews.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Access and protection</x:v>
      </x:c>
      <x:c r="B67" s="39"/>
      <x:c r="C67" s="39"/>
      <x:c r="D67" s="77" t="str">
        <x:v>Offer plain-language materials in advance; check captions, reading time and preferred contribution routes. Do not ask people to disclose diagnoses.</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Gap and follow-up</x:v>
      </x:c>
      <x:c r="B70" s="39"/>
      <x:c r="C70" s="39"/>
      <x:c r="D70" s="77" t="str">
        <x:v>Night-shift supervisors cannot attend. A supervisor will validate the proposed trial with them before implementation; the report will state this limitation.</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R03; R04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15.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P04 | Mandate and decision-rights contract</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Make the distinction between facilitation mode, decision procedure and formal organisational authority explicit.</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P04 | Planning | 20-40 minutes</x:v>
      </x:c>
      <x:c r="B8" s="34"/>
      <x:c r="C8" s="34"/>
      <x:c r="D8" s="34"/>
      <x:c r="E8" s="34"/>
      <x:c r="F8" s="34"/>
      <x:c r="G8" s="34" t="str">
        <x:f>IFERROR(IF(HYPERLINK("HR_Delivery_Facilitation_Framework_and_Toolkit.pdf#page=39","PDF guide 39 / form 40 / example 41")="PDF guide 39 / form 40 / example 41",HYPERLINK("HR_Delivery_Facilitation_Framework_and_Toolkit.pdf#page=39","PDF guide 39 / form 40 / example 41"),"PDF guide 39 / form 40 / example 41"),"PDF guide 39 / form 40 / example 41")</x:f>
        <x:v>PDF guide 39 / form 40 / example 41</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Decision</x:v>
      </x:c>
      <x:c r="B10" s="39"/>
      <x:c r="C10" s="39"/>
      <x:c r="D10" s="39"/>
      <x:c r="E10" s="39"/>
      <x:c r="F10" s="39"/>
      <x:c r="G10" s="39" t="str">
        <x:v>02  Authority</x:v>
      </x:c>
      <x:c r="H10" s="39"/>
      <x:c r="I10" s="39"/>
      <x:c r="J10" s="39"/>
      <x:c r="K10" s="39"/>
      <x:c r="L10" s="39"/>
      <x:c r="M10" s="12"/>
      <x:c r="N10" s="12"/>
    </x:row>
    <x:row r="11" ht="22" customHeight="1">
      <x:c r="A11" s="43" t="str">
        <x:v>Name the precise matter to be resolved.</x:v>
      </x:c>
      <x:c r="B11" s="43"/>
      <x:c r="C11" s="43"/>
      <x:c r="D11" s="43"/>
      <x:c r="E11" s="43"/>
      <x:c r="F11" s="43"/>
      <x:c r="G11" s="43" t="str">
        <x:v>Identify who may commit the organisation.</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Mode</x:v>
      </x:c>
      <x:c r="B18" s="39"/>
      <x:c r="C18" s="39"/>
      <x:c r="D18" s="39"/>
      <x:c r="E18" s="39"/>
      <x:c r="F18" s="39"/>
      <x:c r="G18" s="39" t="str">
        <x:v>04  Procedure</x:v>
      </x:c>
      <x:c r="H18" s="39"/>
      <x:c r="I18" s="39"/>
      <x:c r="J18" s="39"/>
      <x:c r="K18" s="39"/>
      <x:c r="L18" s="39"/>
      <x:c r="M18" s="12"/>
      <x:c r="N18" s="12"/>
    </x:row>
    <x:row r="19" ht="22" customHeight="1">
      <x:c r="A19" s="43" t="str">
        <x:v>Choose H, C or A for this decision and explain why.</x:v>
      </x:c>
      <x:c r="B19" s="43"/>
      <x:c r="C19" s="43"/>
      <x:c r="D19" s="43"/>
      <x:c r="E19" s="43"/>
      <x:c r="F19" s="43"/>
      <x:c r="G19" s="43" t="str">
        <x:v>Specify how a group position will be formed.</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Limits and fallback</x:v>
      </x:c>
      <x:c r="B26" s="39"/>
      <x:c r="C26" s="39"/>
      <x:c r="D26" s="39"/>
      <x:c r="E26" s="39"/>
      <x:c r="F26" s="39"/>
      <x:c r="G26" s="39" t="str">
        <x:v>06  Communication</x:v>
      </x:c>
      <x:c r="H26" s="39"/>
      <x:c r="I26" s="39"/>
      <x:c r="J26" s="39"/>
      <x:c r="K26" s="39"/>
      <x:c r="L26" s="39"/>
      <x:c r="M26" s="12"/>
      <x:c r="N26" s="12"/>
    </x:row>
    <x:row r="27" ht="22" customHeight="1">
      <x:c r="A27" s="43" t="str">
        <x:v>State fixed boundaries and unresolved-decision route.</x:v>
      </x:c>
      <x:c r="B27" s="43"/>
      <x:c r="C27" s="43"/>
      <x:c r="D27" s="43"/>
      <x:c r="E27" s="43"/>
      <x:c r="F27" s="43"/>
      <x:c r="G27" s="43" t="str">
        <x:v>Record how the decision and dissent will be reported.</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Participants can name both their freedom and its limits.</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Write each decision separately: agenda, evidence, group recommendation, resources and final approval. Avoid one blanket statement that "the group decides".</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For each decision, state who owns it, who is consulted and which constraints apply.</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Choose the process mode for that particular decision: facilitator direction, shared negotiation or genuine group self-direction.</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Agree a decision procedure and what happens if it does not produce an answer: consent, consensus, vote, delegated decision or escalation.</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Explain the arrangement aloud: "You decide the working method within these boundaries; the director approves policy changes." Ask participants to correct any misunderstanding.</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Autonomous facilitation does not transfer powers the group has never been given. Consultation is not shared decision-making.</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Decision</x:v>
      </x:c>
      <x:c r="B55" s="39"/>
      <x:c r="C55" s="39"/>
      <x:c r="D55" s="77" t="str">
        <x:v>Choose a four-week handover trial and the practical rules it will test.</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Authority</x:v>
      </x:c>
      <x:c r="B58" s="39"/>
      <x:c r="C58" s="39"/>
      <x:c r="D58" s="77" t="str">
        <x:v>Process owner can approve the trial within existing staffing. Policy changes and expenditure go to the director.</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Mode</x:v>
      </x:c>
      <x:c r="B61" s="39"/>
      <x:c r="C61" s="39"/>
      <x:c r="D61" s="77" t="str">
        <x:v>Co-operative planning with the whole group; autonomous task design inside the two trial teams; hierarchical protection of confidentiality.</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Procedure</x:v>
      </x:c>
      <x:c r="B64" s="39"/>
      <x:c r="C64" s="39"/>
      <x:c r="D64" s="77" t="str">
        <x:v>Seek a proposal everyone can support sufficiently to test. Record specific objections and conditions rather than interpreting silence as assent.</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Limits and fallback</x:v>
      </x:c>
      <x:c r="B67" s="39"/>
      <x:c r="C67" s="39"/>
      <x:c r="D67" s="77" t="str">
        <x:v>No new software purchase. If a material concern remains at 15:30, retain both options and ask the process owner for a decision after further evidence.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Communication</x:v>
      </x:c>
      <x:c r="B70" s="39"/>
      <x:c r="C70" s="39"/>
      <x:c r="D70" s="77" t="str">
        <x:v>Publish the adopted trial, rationale, constraints, named owners and two unresolved concerns. State which decisions were not made in the room.</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16.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P05 | Outcomes and evidence of success</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Specify what useful facilitation will produce without promising organisational effects that the session cannot establish.</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P05 | Planning | 25-40 minutes</x:v>
      </x:c>
      <x:c r="B8" s="34"/>
      <x:c r="C8" s="34"/>
      <x:c r="D8" s="34"/>
      <x:c r="E8" s="34"/>
      <x:c r="F8" s="34"/>
      <x:c r="G8" s="34" t="str">
        <x:f>IFERROR(IF(HYPERLINK("HR_Delivery_Facilitation_Framework_and_Toolkit.pdf#page=42","PDF guide 42 / form 43 / example 44")="PDF guide 42 / form 43 / example 44",HYPERLINK("HR_Delivery_Facilitation_Framework_and_Toolkit.pdf#page=42","PDF guide 42 / form 43 / example 44"),"PDF guide 42 / form 43 / example 44"),"PDF guide 42 / form 43 / example 44")</x:f>
        <x:v>PDF guide 42 / form 43 / example 44</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Group outcome</x:v>
      </x:c>
      <x:c r="B10" s="39"/>
      <x:c r="C10" s="39"/>
      <x:c r="D10" s="39"/>
      <x:c r="E10" s="39"/>
      <x:c r="F10" s="39"/>
      <x:c r="G10" s="39" t="str">
        <x:v>02  Observable output</x:v>
      </x:c>
      <x:c r="H10" s="39"/>
      <x:c r="I10" s="39"/>
      <x:c r="J10" s="39"/>
      <x:c r="K10" s="39"/>
      <x:c r="L10" s="39"/>
      <x:c r="M10" s="12"/>
      <x:c r="N10" s="12"/>
    </x:row>
    <x:row r="11" ht="22" customHeight="1">
      <x:c r="A11" s="43" t="str">
        <x:v>Write a change in understanding, choice or ability.</x:v>
      </x:c>
      <x:c r="B11" s="43"/>
      <x:c r="C11" s="43"/>
      <x:c r="D11" s="43"/>
      <x:c r="E11" s="43"/>
      <x:c r="F11" s="43"/>
      <x:c r="G11" s="43" t="str">
        <x:v>Specify what will exist after the session.</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Quality criteria</x:v>
      </x:c>
      <x:c r="B18" s="39"/>
      <x:c r="C18" s="39"/>
      <x:c r="D18" s="39"/>
      <x:c r="E18" s="39"/>
      <x:c r="F18" s="39"/>
      <x:c r="G18" s="39" t="str">
        <x:v>04  Experience evidence</x:v>
      </x:c>
      <x:c r="H18" s="39"/>
      <x:c r="I18" s="39"/>
      <x:c r="J18" s="39"/>
      <x:c r="K18" s="39"/>
      <x:c r="L18" s="39"/>
      <x:c r="M18" s="12"/>
      <x:c r="N18" s="12"/>
    </x:row>
    <x:row r="19" ht="22" customHeight="1">
      <x:c r="A19" s="43" t="str">
        <x:v>Define what makes the output usable.</x:v>
      </x:c>
      <x:c r="B19" s="43"/>
      <x:c r="C19" s="43"/>
      <x:c r="D19" s="43"/>
      <x:c r="E19" s="43"/>
      <x:c r="F19" s="43"/>
      <x:c r="G19" s="43" t="str">
        <x:v>Identify optional feedback and observation.</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Downstream review</x:v>
      </x:c>
      <x:c r="B26" s="39"/>
      <x:c r="C26" s="39"/>
      <x:c r="D26" s="39"/>
      <x:c r="E26" s="39"/>
      <x:c r="F26" s="39"/>
      <x:c r="G26" s="39" t="str">
        <x:v>06  Failure evidence</x:v>
      </x:c>
      <x:c r="H26" s="39"/>
      <x:c r="I26" s="39"/>
      <x:c r="J26" s="39"/>
      <x:c r="K26" s="39"/>
      <x:c r="L26" s="39"/>
      <x:c r="M26" s="12"/>
      <x:c r="N26" s="12"/>
    </x:row>
    <x:row r="27" ht="22" customHeight="1">
      <x:c r="A27" s="43" t="str">
        <x:v>Assign action and organisational follow-up.</x:v>
      </x:c>
      <x:c r="B27" s="43"/>
      <x:c r="C27" s="43"/>
      <x:c r="D27" s="43"/>
      <x:c r="E27" s="43"/>
      <x:c r="F27" s="43"/>
      <x:c r="G27" s="43" t="str">
        <x:v>State what would count against success.</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An outcome-to-evidence map exists with owners for evidence collected after the session.</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Ask what participants need to understand, decide, create or practise. Separate these four types of outcome.</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Write an observable output for each outcome and the quality check that will make it usable.</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Add participant-experience measures such as opportunity to contribute and clarity of the mandate. Do not equate satisfaction with effectiveness.</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Identify downstream actions and organisational outcomes, with owners and review dates outside the workshop.</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Agree what evidence would make you conclude the session was only partly successful, including unresolved decisions or excluded voices.</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An enjoyable event can leave the problem untouched; a demanding event can still produce valuable work.</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Group outcome</x:v>
      </x:c>
      <x:c r="B55" s="39"/>
      <x:c r="C55" s="39"/>
      <x:c r="D55" s="77" t="str">
        <x:v>Participants can describe the handover from both sides and explain why the proposed trial addresses a specific problem.</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Observable output</x:v>
      </x:c>
      <x:c r="B58" s="39"/>
      <x:c r="C58" s="39"/>
      <x:c r="D58" s="77" t="str">
        <x:v>One current-state map, one trial agreement, an action log and a record of unresolved questions.</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Quality criteria</x:v>
      </x:c>
      <x:c r="B61" s="39"/>
      <x:c r="C61" s="39"/>
      <x:c r="D61" s="77" t="str">
        <x:v>The trial specifies trigger, minimum information, receiving role, response time, exception route and review date.</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Experience evidence</x:v>
      </x:c>
      <x:c r="B64" s="39"/>
      <x:c r="C64" s="39"/>
      <x:c r="D64" s="77" t="str">
        <x:v>Anonymous exit questions on voice, clarity and usefulness; observer notes on whose contributions changed the proposal.</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Downstream review</x:v>
      </x:c>
      <x:c r="B67" s="39"/>
      <x:c r="C67" s="39"/>
      <x:c r="D67" s="77" t="str">
        <x:v>Process owner checks adoption at two weeks and service evidence at four weeks. No causal improvement claim is made from the event feedback.</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Failure evidence</x:v>
      </x:c>
      <x:c r="B70" s="39"/>
      <x:c r="C70" s="39"/>
      <x:c r="D70" s="77" t="str">
        <x:v>No named owner, unexplained objection, absent night-shift validation or dependence on an unapproved policy change means the trial is not ready.</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17.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P07 | Co-design the programme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Build a programme with participants while being honest about sponsor constraints and the time available.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P07 | Planning | 60-90 minutes</x:v>
      </x:c>
      <x:c r="B8" s="34"/>
      <x:c r="C8" s="34"/>
      <x:c r="D8" s="34"/>
      <x:c r="E8" s="34"/>
      <x:c r="F8" s="34"/>
      <x:c r="G8" s="34" t="str">
        <x:f>IFERROR(IF(HYPERLINK("HR_Delivery_Facilitation_Framework_and_Toolkit.pdf#page=48","PDF guide 48 / form 49 / example 50")="PDF guide 48 / form 49 / example 50",HYPERLINK("HR_Delivery_Facilitation_Framework_and_Toolkit.pdf#page=48","PDF guide 48 / form 49 / example 50"),"PDF guide 48 / form 49 / example 50"),"PDF guide 48 / form 49 / example 50")</x:f>
        <x:v>PDF guide 48 / form 49 / example 50</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Co-design mandate</x:v>
      </x:c>
      <x:c r="B10" s="39"/>
      <x:c r="C10" s="39"/>
      <x:c r="D10" s="39"/>
      <x:c r="E10" s="39"/>
      <x:c r="F10" s="39"/>
      <x:c r="G10" s="39" t="str">
        <x:v>02  Question bank</x:v>
      </x:c>
      <x:c r="H10" s="39"/>
      <x:c r="I10" s="39"/>
      <x:c r="J10" s="39"/>
      <x:c r="K10" s="39"/>
      <x:c r="L10" s="39"/>
      <x:c r="M10" s="12"/>
      <x:c r="N10" s="12"/>
    </x:row>
    <x:row r="11" ht="22" customHeight="1">
      <x:c r="A11" s="43" t="str">
        <x:v>Clarify what the design team may change.</x:v>
      </x:c>
      <x:c r="B11" s="43"/>
      <x:c r="C11" s="43"/>
      <x:c r="D11" s="43"/>
      <x:c r="E11" s="43"/>
      <x:c r="F11" s="43"/>
      <x:c r="G11" s="43" t="str">
        <x:v>Record participant questions in their language.</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Sequence</x:v>
      </x:c>
      <x:c r="B18" s="39"/>
      <x:c r="C18" s="39"/>
      <x:c r="D18" s="39"/>
      <x:c r="E18" s="39"/>
      <x:c r="F18" s="39"/>
      <x:c r="G18" s="39" t="str">
        <x:v>04  Time and access</x:v>
      </x:c>
      <x:c r="H18" s="39"/>
      <x:c r="I18" s="39"/>
      <x:c r="J18" s="39"/>
      <x:c r="K18" s="39"/>
      <x:c r="L18" s="39"/>
      <x:c r="M18" s="12"/>
      <x:c r="N18" s="12"/>
    </x:row>
    <x:row r="19" ht="22" customHeight="1">
      <x:c r="A19" s="43" t="str">
        <x:v>Show the logic between activities.</x:v>
      </x:c>
      <x:c r="B19" s="43"/>
      <x:c r="C19" s="43"/>
      <x:c r="D19" s="43"/>
      <x:c r="E19" s="43"/>
      <x:c r="F19" s="43"/>
      <x:c r="G19" s="43" t="str">
        <x:v>Budget for realistic participation.</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Negotiable elements</x:v>
      </x:c>
      <x:c r="B26" s="39"/>
      <x:c r="C26" s="39"/>
      <x:c r="D26" s="39"/>
      <x:c r="E26" s="39"/>
      <x:c r="F26" s="39"/>
      <x:c r="G26" s="39" t="str">
        <x:v>06  Approval and review</x:v>
      </x:c>
      <x:c r="H26" s="39"/>
      <x:c r="I26" s="39"/>
      <x:c r="J26" s="39"/>
      <x:c r="K26" s="39"/>
      <x:c r="L26" s="39"/>
      <x:c r="M26" s="12"/>
      <x:c r="N26" s="12"/>
    </x:row>
    <x:row r="27" ht="22" customHeight="1">
      <x:c r="A27" s="43" t="str">
        <x:v>State what may be changed at the event.</x:v>
      </x:c>
      <x:c r="B27" s="43"/>
      <x:c r="C27" s="43"/>
      <x:c r="D27" s="43"/>
      <x:c r="E27" s="43"/>
      <x:c r="F27" s="43"/>
      <x:c r="G27" s="43" t="str">
        <x:v>Capture agreement and remaining concerns.</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Participants can see how their design contributions changed the programme.</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Share the mandate and boundaries in advance. Invite co-designers to identify what needs understanding before any decision.</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Generate candidate questions independently, then discuss the purpose of each. Ask which voices and evidence each question requires.</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Sort questions into an order: orient, explore, make sense, choose and commit. This is a practical event route, not Heron's dimension model.</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Allocate realistic time, including access needs, interpretation, transitions and breaks. Remove lower-priority material rather than rushing important disagreement.</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Test the programme with a participant not involved in its design. Record the agreed plan and what the group may renegotiate on the day.</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Asking for comments on a programme that cannot change is not co-design.</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Co-design mandate</x:v>
      </x:c>
      <x:c r="B55" s="39"/>
      <x:c r="C55" s="39"/>
      <x:c r="D55" s="77" t="str">
        <x:v>The team can shape the questions, methods and time allocation; it cannot promise a change to corporate policy.</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Question bank</x:v>
      </x:c>
      <x:c r="B58" s="39"/>
      <x:c r="C58" s="39"/>
      <x:c r="D58" s="77" t="str">
        <x:v>What information is missing at handover? What is essential rather than merely convenient? How are urgent exceptions handled?</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Sequence</x:v>
      </x:c>
      <x:c r="B61" s="39"/>
      <x:c r="C61" s="39"/>
      <x:c r="D61" s="77" t="str">
        <x:v>Understand a real handover, compare experiences, examine the evidence, draft options, test conditions, assign a trial.</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Time and access</x:v>
      </x:c>
      <x:c r="B64" s="39"/>
      <x:c r="C64" s="39"/>
      <x:c r="D64" s="77" t="str">
        <x:v>The half-day includes two breaks, extra reading time and remote check-ins. Reduce presentation time rather than shortening interpretation.</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Negotiable elements</x:v>
      </x:c>
      <x:c r="B67" s="39"/>
      <x:c r="C67" s="39"/>
      <x:c r="D67" s="77" t="str">
        <x:v>Groups may extend sense-making by ten minutes and shorten the gallery review, provided decision and closure time remain protected.</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Approval and review</x:v>
      </x:c>
      <x:c r="B70" s="39"/>
      <x:c r="C70" s="39"/>
      <x:c r="D70" s="77" t="str">
        <x:v>Four co-designers approve the draft. A night-shift supervisor requests an asynchronous validation step; it is added before trial approval.</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18.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P09 | Room, platform and accessibility plan</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Create equivalent routes into the work for people in the room, online or using alternative formats.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P09 | Planning | 45-90 minutes preparation</x:v>
      </x:c>
      <x:c r="B8" s="34"/>
      <x:c r="C8" s="34"/>
      <x:c r="D8" s="34"/>
      <x:c r="E8" s="34"/>
      <x:c r="F8" s="34"/>
      <x:c r="G8" s="34" t="str">
        <x:f>IFERROR(IF(HYPERLINK("HR_Delivery_Facilitation_Framework_and_Toolkit.pdf#page=54","PDF guide 54 / form 55 / example 56")="PDF guide 54 / form 55 / example 56",HYPERLINK("HR_Delivery_Facilitation_Framework_and_Toolkit.pdf#page=54","PDF guide 54 / form 55 / example 56"),"PDF guide 54 / form 55 / example 56"),"PDF guide 54 / form 55 / example 56")</x:f>
        <x:v>PDF guide 54 / form 55 / example 56</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Participant requirements</x:v>
      </x:c>
      <x:c r="B10" s="39"/>
      <x:c r="C10" s="39"/>
      <x:c r="D10" s="39"/>
      <x:c r="E10" s="39"/>
      <x:c r="F10" s="39"/>
      <x:c r="G10" s="39" t="str">
        <x:v>02  Physical access</x:v>
      </x:c>
      <x:c r="H10" s="39"/>
      <x:c r="I10" s="39"/>
      <x:c r="J10" s="39"/>
      <x:c r="K10" s="39"/>
      <x:c r="L10" s="39"/>
      <x:c r="M10" s="12"/>
      <x:c r="N10" s="12"/>
    </x:row>
    <x:row r="11" ht="22" customHeight="1">
      <x:c r="A11" s="43" t="str">
        <x:v>Record agreed adjustments, not diagnoses.</x:v>
      </x:c>
      <x:c r="B11" s="43"/>
      <x:c r="C11" s="43"/>
      <x:c r="D11" s="43"/>
      <x:c r="E11" s="43"/>
      <x:c r="F11" s="43"/>
      <x:c r="G11" s="43" t="str">
        <x:v>Check entry, seating, sight lines and breaks.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Digital access</x:v>
      </x:c>
      <x:c r="B18" s="39"/>
      <x:c r="C18" s="39"/>
      <x:c r="D18" s="39"/>
      <x:c r="E18" s="39"/>
      <x:c r="F18" s="39"/>
      <x:c r="G18" s="39" t="str">
        <x:v>04  Materials</x:v>
      </x:c>
      <x:c r="H18" s="39"/>
      <x:c r="I18" s="39"/>
      <x:c r="J18" s="39"/>
      <x:c r="K18" s="39"/>
      <x:c r="L18" s="39"/>
      <x:c r="M18" s="12"/>
      <x:c r="N18" s="12"/>
    </x:row>
    <x:row r="19" ht="22" customHeight="1">
      <x:c r="A19" s="43" t="str">
        <x:v>Test the actual task and contribution routes.</x:v>
      </x:c>
      <x:c r="B19" s="43"/>
      <x:c r="C19" s="43"/>
      <x:c r="D19" s="43"/>
      <x:c r="E19" s="43"/>
      <x:c r="F19" s="43"/>
      <x:c r="G19" s="43" t="str">
        <x:v>Specify accessible versions and delivery time.</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Support and fallback</x:v>
      </x:c>
      <x:c r="B26" s="39"/>
      <x:c r="C26" s="39"/>
      <x:c r="D26" s="39"/>
      <x:c r="E26" s="39"/>
      <x:c r="F26" s="39"/>
      <x:c r="G26" s="39" t="str">
        <x:v>06  Readiness decision</x:v>
      </x:c>
      <x:c r="H26" s="39"/>
      <x:c r="I26" s="39"/>
      <x:c r="J26" s="39"/>
      <x:c r="K26" s="39"/>
      <x:c r="L26" s="39"/>
      <x:c r="M26" s="12"/>
      <x:c r="N26" s="12"/>
    </x:row>
    <x:row r="27" ht="22" customHeight="1">
      <x:c r="A27" s="43" t="str">
        <x:v>Name support roles and backup channels.</x:v>
      </x:c>
      <x:c r="B27" s="43"/>
      <x:c r="C27" s="43"/>
      <x:c r="D27" s="43"/>
      <x:c r="E27" s="43"/>
      <x:c r="F27" s="43"/>
      <x:c r="G27" s="43" t="str">
        <x:v>Record checks, gaps and owner.</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Each participant has a workable route into the same substantive task.</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Ask privately about access and participation requirements without demanding personal medical information.</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Check the venue, room layout, hearing, visibility, travel, timing and access to breaks. Check the whole journey, not only the meeting room.</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Test the remote platform and materials with the actual task. Confirm that keyboard access, captions, audio and text alternatives support the work.</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Provide materials early and explain how to request adjustments. Do not make a digital whiteboard the only route to contributing.</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Rehearse the fallback and assign a person to resolve problems during the event. Record unresolved barriers before deciding whether to proceed.</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Accessibility is an ongoing conversation, not a single tick-box certificate.</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Participant requirements</x:v>
      </x:c>
      <x:c r="B55" s="39"/>
      <x:c r="C55" s="39"/>
      <x:c r="D55" s="77" t="str">
        <x:v>Two participants request materials early; one needs a text alternative to the visual map. Six people attend remotely.</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Physical access</x:v>
      </x:c>
      <x:c r="B58" s="39"/>
      <x:c r="C58" s="39"/>
      <x:c r="D58" s="77" t="str">
        <x:v>Step-free room, flexible seating and clear exits. Keep facilitation walls visible without requiring everyone to stand or move.</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Digital access</x:v>
      </x:c>
      <x:c r="B61" s="39"/>
      <x:c r="C61" s="39"/>
      <x:c r="D61" s="77" t="str">
        <x:v>Co-host verifies audio and captions. Participants may contribute in the shared document, verbally or through a private message to the co-host.</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Materials</x:v>
      </x:c>
      <x:c r="B64" s="39"/>
      <x:c r="C64" s="39"/>
      <x:c r="D64" s="77" t="str">
        <x:v>Agenda and evidence summary issued three working days before. Use headings, clear contrast, meaningful links and text equivalents for diagrams.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Support and fallback</x:v>
      </x:c>
      <x:c r="B67" s="39"/>
      <x:c r="C67" s="39"/>
      <x:c r="D67" s="77" t="str">
        <x:v>If the canvas fails, use the shared text template and verbal capture. If remote audio fails, pause the shared decision rather than deciding without remote colleagues.</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Readiness decision</x:v>
      </x:c>
      <x:c r="B70" s="39"/>
      <x:c r="C70" s="39"/>
      <x:c r="D70" s="77" t="str">
        <x:v>Host confirms the room and platform rehearsal. A failed caption test remains an open item until the access contact confirms an acceptable alternative.</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U01; R04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19.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P10 | Co-facilitator working contract</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Agree complementary roles, live signals and how you will resolve differences without competing in front of the group.</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P10 | Planning | 30-45 minutes</x:v>
      </x:c>
      <x:c r="B8" s="34"/>
      <x:c r="C8" s="34"/>
      <x:c r="D8" s="34"/>
      <x:c r="E8" s="34"/>
      <x:c r="F8" s="34"/>
      <x:c r="G8" s="34" t="str">
        <x:f>IFERROR(IF(HYPERLINK("HR_Delivery_Facilitation_Framework_and_Toolkit.pdf#page=57","PDF guide 57 / form 58 / example 59")="PDF guide 57 / form 58 / example 59",HYPERLINK("HR_Delivery_Facilitation_Framework_and_Toolkit.pdf#page=57","PDF guide 57 / form 58 / example 59"),"PDF guide 57 / form 58 / example 59"),"PDF guide 57 / form 58 / example 59")</x:f>
        <x:v>PDF guide 57 / form 58 / example 59</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Roles</x:v>
      </x:c>
      <x:c r="B10" s="39"/>
      <x:c r="C10" s="39"/>
      <x:c r="D10" s="39"/>
      <x:c r="E10" s="39"/>
      <x:c r="F10" s="39"/>
      <x:c r="G10" s="39" t="str">
        <x:v>02  Intervention permission</x:v>
      </x:c>
      <x:c r="H10" s="39"/>
      <x:c r="I10" s="39"/>
      <x:c r="J10" s="39"/>
      <x:c r="K10" s="39"/>
      <x:c r="L10" s="39"/>
      <x:c r="M10" s="12"/>
      <x:c r="N10" s="12"/>
    </x:row>
    <x:row r="11" ht="22" customHeight="1">
      <x:c r="A11" s="43" t="str">
        <x:v>Assign named responsibilities by session segment.</x:v>
      </x:c>
      <x:c r="B11" s="43"/>
      <x:c r="C11" s="43"/>
      <x:c r="D11" s="43"/>
      <x:c r="E11" s="43"/>
      <x:c r="F11" s="43"/>
      <x:c r="G11" s="43" t="str">
        <x:v>Agree when either person may step in.</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Signals</x:v>
      </x:c>
      <x:c r="B18" s="39"/>
      <x:c r="C18" s="39"/>
      <x:c r="D18" s="39"/>
      <x:c r="E18" s="39"/>
      <x:c r="F18" s="39"/>
      <x:c r="G18" s="39" t="str">
        <x:v>04  Disagreement protocol</x:v>
      </x:c>
      <x:c r="H18" s="39"/>
      <x:c r="I18" s="39"/>
      <x:c r="J18" s="39"/>
      <x:c r="K18" s="39"/>
      <x:c r="L18" s="39"/>
      <x:c r="M18" s="12"/>
      <x:c r="N18" s="12"/>
    </x:row>
    <x:row r="19" ht="22" customHeight="1">
      <x:c r="A19" s="43" t="str">
        <x:v>Define a small set of unambiguous cues.</x:v>
      </x:c>
      <x:c r="B19" s="43"/>
      <x:c r="C19" s="43"/>
      <x:c r="D19" s="43"/>
      <x:c r="E19" s="43"/>
      <x:c r="F19" s="43"/>
      <x:c r="G19" s="43" t="str">
        <x:v>Specify a dignified way to resolve differences.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Debrief evidence</x:v>
      </x:c>
      <x:c r="B26" s="39"/>
      <x:c r="C26" s="39"/>
      <x:c r="D26" s="39"/>
      <x:c r="E26" s="39"/>
      <x:c r="F26" s="39"/>
      <x:c r="G26" s="39" t="str">
        <x:v>06  Learning agreement</x:v>
      </x:c>
      <x:c r="H26" s="39"/>
      <x:c r="I26" s="39"/>
      <x:c r="J26" s="39"/>
      <x:c r="K26" s="39"/>
      <x:c r="L26" s="39"/>
      <x:c r="M26" s="12"/>
      <x:c r="N26" s="12"/>
    </x:row>
    <x:row r="27" ht="22" customHeight="1">
      <x:c r="A27" s="43" t="str">
        <x:v>Record what the observer will capture.</x:v>
      </x:c>
      <x:c r="B27" s="43"/>
      <x:c r="C27" s="43"/>
      <x:c r="D27" s="43"/>
      <x:c r="E27" s="43"/>
      <x:c r="F27" s="43"/>
      <x:c r="G27" s="43" t="str">
        <x:v>Set feedback and support expectations.</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team knows who leads, who watches and how either may stop unsafe practice.</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Compare strengths, concerns, content interests and relationships with the client. Name any role conflict openly.</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Allocate lead, observation, capture, access, technical support and sponsor-contact duties by activity.</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Agree unobtrusive signals for timing, overload, exclusion, a requested intervention and an urgent stop.</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Rehearse a disagreement: one facilitator wants to move on and the other sees an unresolved concern. Decide how to consult without undermining either person.</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Protect time for a short mid-event check and a post-event review grounded in observations rather than personality judgements.</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Two facilitators without a role agreement can double the group's confusion rather than its support.</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Roles</x:v>
      </x:c>
      <x:c r="B55" s="39"/>
      <x:c r="C55" s="39"/>
      <x:c r="D55" s="77" t="str">
        <x:v>Lead holds the process; co-facilitator tracks participation and captures decisions; technical host supports remote access.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Intervention permission</x:v>
      </x:c>
      <x:c r="B58" s="39"/>
      <x:c r="C58" s="39"/>
      <x:c r="D58" s="77" t="str">
        <x:v>Either facilitator may interrupt personal attacks or a confidentiality breach. Routine process changes are signalled and briefly checked.</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Signals</x:v>
      </x:c>
      <x:c r="B61" s="39"/>
      <x:c r="C61" s="39"/>
      <x:c r="D61" s="77" t="str">
        <x:v>A visible time card indicates five minutes remain. A private message marked PAUSE requests an immediate check of access or safety.</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Disagreement protocol</x:v>
      </x:c>
      <x:c r="B64" s="39"/>
      <x:c r="C64" s="39"/>
      <x:c r="D64" s="77" t="str">
        <x:v>Say "We need a short process check" and consult at the break. Do not argue about the group in front of it or privately recruit allies.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Debrief evidence</x:v>
      </x:c>
      <x:c r="B67" s="39"/>
      <x:c r="C67" s="39"/>
      <x:c r="D67" s="77" t="str">
        <x:v>Track invitations, interruptions, decisions and whether remote contributions entered the summary; do not infer motives from body language.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Learning agreement</x:v>
      </x:c>
      <x:c r="B70" s="39"/>
      <x:c r="C70" s="39"/>
      <x:c r="D70" s="77" t="str">
        <x:v>Meet for twenty minutes after the event; each names one useful intervention, one missed opportunity and one change for next time.</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20.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P11 | Risk, boundaries and stop conditions</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Prepare proportionate responses to process, access, confidentiality and relationship risks.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P11 | Planning | 30-60 minutes</x:v>
      </x:c>
      <x:c r="B8" s="34"/>
      <x:c r="C8" s="34"/>
      <x:c r="D8" s="34"/>
      <x:c r="E8" s="34"/>
      <x:c r="F8" s="34"/>
      <x:c r="G8" s="34" t="str">
        <x:f>IFERROR(IF(HYPERLINK("HR_Delivery_Facilitation_Framework_and_Toolkit.pdf#page=60","PDF guide 60 / form 61 / example 62")="PDF guide 60 / form 61 / example 62",HYPERLINK("HR_Delivery_Facilitation_Framework_and_Toolkit.pdf#page=60","PDF guide 60 / form 61 / example 62"),"PDF guide 60 / form 61 / example 62"),"PDF guide 60 / form 61 / example 62")</x:f>
        <x:v>PDF guide 60 / form 61 / example 62</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Risk event</x:v>
      </x:c>
      <x:c r="B10" s="39"/>
      <x:c r="C10" s="39"/>
      <x:c r="D10" s="39"/>
      <x:c r="E10" s="39"/>
      <x:c r="F10" s="39"/>
      <x:c r="G10" s="39" t="str">
        <x:v>02  Prevention</x:v>
      </x:c>
      <x:c r="H10" s="39"/>
      <x:c r="I10" s="39"/>
      <x:c r="J10" s="39"/>
      <x:c r="K10" s="39"/>
      <x:c r="L10" s="39"/>
      <x:c r="M10" s="12"/>
      <x:c r="N10" s="12"/>
    </x:row>
    <x:row r="11" ht="22" customHeight="1">
      <x:c r="A11" s="43" t="str">
        <x:v>Describe what may happen and why it matters.</x:v>
      </x:c>
      <x:c r="B11" s="43"/>
      <x:c r="C11" s="43"/>
      <x:c r="D11" s="43"/>
      <x:c r="E11" s="43"/>
      <x:c r="F11" s="43"/>
      <x:c r="G11" s="43" t="str">
        <x:v>State a practical action before the event.</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Trigger</x:v>
      </x:c>
      <x:c r="B18" s="39"/>
      <x:c r="C18" s="39"/>
      <x:c r="D18" s="39"/>
      <x:c r="E18" s="39"/>
      <x:c r="F18" s="39"/>
      <x:c r="G18" s="39" t="str">
        <x:v>04  Immediate response</x:v>
      </x:c>
      <x:c r="H18" s="39"/>
      <x:c r="I18" s="39"/>
      <x:c r="J18" s="39"/>
      <x:c r="K18" s="39"/>
      <x:c r="L18" s="39"/>
      <x:c r="M18" s="12"/>
      <x:c r="N18" s="12"/>
    </x:row>
    <x:row r="19" ht="22" customHeight="1">
      <x:c r="A19" s="43" t="str">
        <x:v>Name the observable stop or review signal.</x:v>
      </x:c>
      <x:c r="B19" s="43"/>
      <x:c r="C19" s="43"/>
      <x:c r="D19" s="43"/>
      <x:c r="E19" s="43"/>
      <x:c r="F19" s="43"/>
      <x:c r="G19" s="43" t="str">
        <x:v>Write the protective action and words.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Owner and route</x:v>
      </x:c>
      <x:c r="B26" s="39"/>
      <x:c r="C26" s="39"/>
      <x:c r="D26" s="39"/>
      <x:c r="E26" s="39"/>
      <x:c r="F26" s="39"/>
      <x:c r="G26" s="39" t="str">
        <x:v>06  Resume or stop</x:v>
      </x:c>
      <x:c r="H26" s="39"/>
      <x:c r="I26" s="39"/>
      <x:c r="J26" s="39"/>
      <x:c r="K26" s="39"/>
      <x:c r="L26" s="39"/>
      <x:c r="M26" s="12"/>
      <x:c r="N26" s="12"/>
    </x:row>
    <x:row r="27" ht="22" customHeight="1">
      <x:c r="A27" s="43" t="str">
        <x:v>Identify who holds responsibility after the pause.</x:v>
      </x:c>
      <x:c r="B27" s="43"/>
      <x:c r="C27" s="43"/>
      <x:c r="D27" s="43"/>
      <x:c r="E27" s="43"/>
      <x:c r="F27" s="43"/>
      <x:c r="G27" s="43" t="str">
        <x:v>State the conditions for continuation.</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Stop conditions are known before they are needed.</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Identify specific events that could prevent a useful or safe session. Describe the event and consequence rather than labelling people as risks.</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Agree prevention, an observable trigger, an owner and the action to take if the trigger occurs.</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Separate manageable disagreement from harassment, threats, acute distress or a formal grievance requiring another route.</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Confirm referral and emergency arrangements with the organisation. The facilitator is not automatically a mediator, investigator or clinician.</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Read the non-negotiable boundaries into the opening contract. Revisit the plan when the participant list, mandate or context changes.</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Do not invite a group vote on whether a participant deserves dignity or whether a serious threat should be ignored.</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Risk event</x:v>
      </x:c>
      <x:c r="B55" s="39"/>
      <x:c r="C55" s="39"/>
      <x:c r="D55" s="77" t="str">
        <x:v>A participant names an employee in a sensitive case; the conversation risks disclosing information beyond the agreed purpose.</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Prevention</x:v>
      </x:c>
      <x:c r="B58" s="39"/>
      <x:c r="C58" s="39"/>
      <x:c r="D58" s="77" t="str">
        <x:v>Provide anonymisation guidance, remove identifiers from examples and explain the confidential alternative route.</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Trigger</x:v>
      </x:c>
      <x:c r="B61" s="39"/>
      <x:c r="C61" s="39"/>
      <x:c r="D61" s="77" t="str">
        <x:v>A name, identifiable allegation, personal attack, threat or persistent inability to access the discussion triggers a pause.</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Immediate response</x:v>
      </x:c>
      <x:c r="B64" s="39"/>
      <x:c r="C64" s="39"/>
      <x:c r="D64" s="77" t="str">
        <x:v>"I am stopping this example because it identifies someone. We will remove it from the shared record and take it through the appropriate private route."</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Owner and route</x:v>
      </x:c>
      <x:c r="B67" s="39"/>
      <x:c r="C67" s="39"/>
      <x:c r="D67" s="77" t="str">
        <x:v>The named HR case owner receives the concern privately; the facilitator does not investigate it in the workshop.</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Resume or stop</x:v>
      </x:c>
      <x:c r="B70" s="39"/>
      <x:c r="C70" s="39"/>
      <x:c r="D70" s="77" t="str">
        <x:v>Resume only after the record is corrected, the participant has support and the group understands the boundary. Otherwise adjourn and re-contract.</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21.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M01 | Evidence and inquiry question brief</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Give the group a shared starting point while keeping facts, interpretations and uncertainties separate.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M01 | Meaning | 20-40 minutes</x:v>
      </x:c>
      <x:c r="B8" s="34"/>
      <x:c r="C8" s="34"/>
      <x:c r="D8" s="34"/>
      <x:c r="E8" s="34"/>
      <x:c r="F8" s="34"/>
      <x:c r="G8" s="34" t="str">
        <x:f>IFERROR(IF(HYPERLINK("HR_Delivery_Facilitation_Framework_and_Toolkit.pdf#page=70","PDF guide 70 / form 71 / example 72")="PDF guide 70 / form 71 / example 72",HYPERLINK("HR_Delivery_Facilitation_Framework_and_Toolkit.pdf#page=70","PDF guide 70 / form 71 / example 72"),"PDF guide 70 / form 71 / example 72"),"PDF guide 70 / form 71 / example 72")</x:f>
        <x:v>PDF guide 70 / form 71 / example 72</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Inquiry question</x:v>
      </x:c>
      <x:c r="B10" s="39"/>
      <x:c r="C10" s="39"/>
      <x:c r="D10" s="39"/>
      <x:c r="E10" s="39"/>
      <x:c r="F10" s="39"/>
      <x:c r="G10" s="39" t="str">
        <x:v>02  Observed material</x:v>
      </x:c>
      <x:c r="H10" s="39"/>
      <x:c r="I10" s="39"/>
      <x:c r="J10" s="39"/>
      <x:c r="K10" s="39"/>
      <x:c r="L10" s="39"/>
      <x:c r="M10" s="12"/>
      <x:c r="N10" s="12"/>
    </x:row>
    <x:row r="11" ht="22" customHeight="1">
      <x:c r="A11" s="43" t="str">
        <x:v>Ask a bounded, open question.</x:v>
      </x:c>
      <x:c r="B11" s="43"/>
      <x:c r="C11" s="43"/>
      <x:c r="D11" s="43"/>
      <x:c r="E11" s="43"/>
      <x:c r="F11" s="43"/>
      <x:c r="G11" s="43" t="str">
        <x:v>Record what was directly seen or documented.</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Interpretations</x:v>
      </x:c>
      <x:c r="B18" s="39"/>
      <x:c r="C18" s="39"/>
      <x:c r="D18" s="39"/>
      <x:c r="E18" s="39"/>
      <x:c r="F18" s="39"/>
      <x:c r="G18" s="39" t="str">
        <x:v>04  Coverage</x:v>
      </x:c>
      <x:c r="H18" s="39"/>
      <x:c r="I18" s="39"/>
      <x:c r="J18" s="39"/>
      <x:c r="K18" s="39"/>
      <x:c r="L18" s="39"/>
      <x:c r="M18" s="12"/>
      <x:c r="N18" s="12"/>
    </x:row>
    <x:row r="19" ht="22" customHeight="1">
      <x:c r="A19" s="43" t="str">
        <x:v>Label explanations as provisional.</x:v>
      </x:c>
      <x:c r="B19" s="43"/>
      <x:c r="C19" s="43"/>
      <x:c r="D19" s="43"/>
      <x:c r="E19" s="43"/>
      <x:c r="F19" s="43"/>
      <x:c r="G19" s="43" t="str">
        <x:v>State whose experience and which period are represented.</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Gaps</x:v>
      </x:c>
      <x:c r="B26" s="39"/>
      <x:c r="C26" s="39"/>
      <x:c r="D26" s="39"/>
      <x:c r="E26" s="39"/>
      <x:c r="F26" s="39"/>
      <x:c r="G26" s="39" t="str">
        <x:v>06  Validation action</x:v>
      </x:c>
      <x:c r="H26" s="39"/>
      <x:c r="I26" s="39"/>
      <x:c r="J26" s="39"/>
      <x:c r="K26" s="39"/>
      <x:c r="L26" s="39"/>
      <x:c r="M26" s="12"/>
      <x:c r="N26" s="12"/>
    </x:row>
    <x:row r="27" ht="22" customHeight="1">
      <x:c r="A27" s="43" t="str">
        <x:v>Record what the group cannot yet know.</x:v>
      </x:c>
      <x:c r="B27" s="43"/>
      <x:c r="C27" s="43"/>
      <x:c r="D27" s="43"/>
      <x:c r="E27" s="43"/>
      <x:c r="F27" s="43"/>
      <x:c r="G27" s="43" t="str">
        <x:v>Name who will check an important uncertainty.</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group can distinguish evidence from explanation and knows what requires validation.</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Write the question the evidence is meant to inform. Exclude material that is interesting but irrelevant to that question.</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List sources, dates, boundaries and missing perspectives. Distinguish an individual account, a group theme and a measured pattern.</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Prepare a short evidence pack with enough context to challenge it. Remove identifying detail where it is not necessary.</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Invite participants to identify what is observed, what is inferred and what still needs checking before drawing conclusions.</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Revise the inquiry question when the evidence does not support the original framing. Preserve disagreements in the record rather than forcing an early shared story.</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 carefully selected story can still mislead. Do not call a workshop theme a representative survey finding.</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Inquiry question</x:v>
      </x:c>
      <x:c r="B55" s="39"/>
      <x:c r="C55" s="39"/>
      <x:c r="D55" s="77" t="str">
        <x:v>What information and coordination would make routine HR-to-site handovers more usable without adding unnecessary work?</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Observed material</x:v>
      </x:c>
      <x:c r="B58" s="39"/>
      <x:c r="C58" s="39"/>
      <x:c r="D58" s="77" t="str">
        <x:v>Eight anonymised examples show different document formats and two versions of the escalation contact list.</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Interpretations</x:v>
      </x:c>
      <x:c r="B61" s="39"/>
      <x:c r="C61" s="39"/>
      <x:c r="D61" s="77" t="str">
        <x:v>Some participants think the problem is unclear ownership; others point to timing and missing information. Both remain hypotheses.</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Coverage</x:v>
      </x:c>
      <x:c r="B64" s="39"/>
      <x:c r="C64" s="39"/>
      <x:c r="D64" s="77" t="str">
        <x:v>Examples cover two sites over four weeks. They do not represent every service, shift or employee experience.</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Gaps</x:v>
      </x:c>
      <x:c r="B67" s="39"/>
      <x:c r="C67" s="39"/>
      <x:c r="D67" s="77" t="str">
        <x:v>No systematic count of rework is available. The workshop cannot estimate the prevalence of every type of failure.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Validation action</x:v>
      </x:c>
      <x:c r="B70" s="39"/>
      <x:c r="C70" s="39"/>
      <x:c r="D70" s="77" t="str">
        <x:v>Two administrators and two supervisors review the draft process map against further cases before the trial starts.</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22.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M02 | Listening triads</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Practise accurate listening, checking meaning and resisting the urge to diagnose or give advice.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M02 | Meaning | 25-35 minutes</x:v>
      </x:c>
      <x:c r="B8" s="34"/>
      <x:c r="C8" s="34"/>
      <x:c r="D8" s="34"/>
      <x:c r="E8" s="34"/>
      <x:c r="F8" s="34"/>
      <x:c r="G8" s="34" t="str">
        <x:f>IFERROR(IF(HYPERLINK("HR_Delivery_Facilitation_Framework_and_Toolkit.pdf#page=73","PDF guide 73 / form 74 / example 75")="PDF guide 73 / form 74 / example 75",HYPERLINK("HR_Delivery_Facilitation_Framework_and_Toolkit.pdf#page=73","PDF guide 73 / form 74 / example 75"),"PDF guide 73 / form 74 / example 75"),"PDF guide 73 / form 74 / example 75")</x:f>
        <x:v>PDF guide 73 / form 74 / example 75</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Situation</x:v>
      </x:c>
      <x:c r="B10" s="39"/>
      <x:c r="C10" s="39"/>
      <x:c r="D10" s="39"/>
      <x:c r="E10" s="39"/>
      <x:c r="F10" s="39"/>
      <x:c r="G10" s="39" t="str">
        <x:v>02  Speaker meaning</x:v>
      </x:c>
      <x:c r="H10" s="39"/>
      <x:c r="I10" s="39"/>
      <x:c r="J10" s="39"/>
      <x:c r="K10" s="39"/>
      <x:c r="L10" s="39"/>
      <x:c r="M10" s="12"/>
      <x:c r="N10" s="12"/>
    </x:row>
    <x:row r="11" ht="22" customHeight="1">
      <x:c r="A11" s="43" t="str">
        <x:v>Choose a bounded, non-sensitive example.</x:v>
      </x:c>
      <x:c r="B11" s="43"/>
      <x:c r="C11" s="43"/>
      <x:c r="D11" s="43"/>
      <x:c r="E11" s="43"/>
      <x:c r="F11" s="43"/>
      <x:c r="G11" s="43" t="str">
        <x:v>Record the meaning the speaker confirms.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Listener summary</x:v>
      </x:c>
      <x:c r="B18" s="39"/>
      <x:c r="C18" s="39"/>
      <x:c r="D18" s="39"/>
      <x:c r="E18" s="39"/>
      <x:c r="F18" s="39"/>
      <x:c r="G18" s="39" t="str">
        <x:v>04  Observer evidence</x:v>
      </x:c>
      <x:c r="H18" s="39"/>
      <x:c r="I18" s="39"/>
      <x:c r="J18" s="39"/>
      <x:c r="K18" s="39"/>
      <x:c r="L18" s="39"/>
      <x:c r="M18" s="12"/>
      <x:c r="N18" s="12"/>
    </x:row>
    <x:row r="19" ht="22" customHeight="1">
      <x:c r="A19" s="43" t="str">
        <x:v>Capture a concise, checkable paraphrase.</x:v>
      </x:c>
      <x:c r="B19" s="43"/>
      <x:c r="C19" s="43"/>
      <x:c r="D19" s="43"/>
      <x:c r="E19" s="43"/>
      <x:c r="F19" s="43"/>
      <x:c r="G19" s="43" t="str">
        <x:v>Note behaviour, not a trait judgement.</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Correction</x:v>
      </x:c>
      <x:c r="B26" s="39"/>
      <x:c r="C26" s="39"/>
      <x:c r="D26" s="39"/>
      <x:c r="E26" s="39"/>
      <x:c r="F26" s="39"/>
      <x:c r="G26" s="39" t="str">
        <x:v>06  Transfer</x:v>
      </x:c>
      <x:c r="H26" s="39"/>
      <x:c r="I26" s="39"/>
      <x:c r="J26" s="39"/>
      <x:c r="K26" s="39"/>
      <x:c r="L26" s="39"/>
      <x:c r="M26" s="12"/>
      <x:c r="N26" s="12"/>
    </x:row>
    <x:row r="27" ht="22" customHeight="1">
      <x:c r="A27" s="43" t="str">
        <x:v>Record what changed after checking.</x:v>
      </x:c>
      <x:c r="B27" s="43"/>
      <x:c r="C27" s="43"/>
      <x:c r="D27" s="43"/>
      <x:c r="E27" s="43"/>
      <x:c r="F27" s="43"/>
      <x:c r="G27" s="43" t="str">
        <x:v>Name one practice commitment.</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speaker recognises their meaning in the summary, even where the listener disagrees with the view.</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Form triads with speaker, listener and observer. Agree the right to use a fictional or low-risk work example and the right to pass.</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Give the speaker three minutes to describe a work situation. The listener attends without interruption or solving the problem.</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Give the listener two minutes to summarise and ask: "What have I understood, and what have I missed?" The speaker corrects the account.</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The observer gives one minute of specific behavioural feedback: words used, interruptions, checks and assumptions. Rotate roles and repeat.</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Debrief the difference between accurate understanding and agreement. Identify one listening behaviour to use in the next real meeting.</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Do not infer another person's internal state from posture or eye contact. Ask, and accept correction.</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Situation</x:v>
      </x:c>
      <x:c r="B55" s="39"/>
      <x:c r="C55" s="39"/>
      <x:c r="D55" s="77" t="str">
        <x:v>A supervisor describes receiving a handover just before a shift change; no employee names or personal case details are included.</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Speaker meaning</x:v>
      </x:c>
      <x:c r="B58" s="39"/>
      <x:c r="C58" s="39"/>
      <x:c r="D58" s="77" t="str">
        <x:v>The concern is not simply delay: the receiving team needs enough warning to allocate attention safely.</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Listener summary</x:v>
      </x:c>
      <x:c r="B61" s="39"/>
      <x:c r="C61" s="39"/>
      <x:c r="D61" s="77" t="str">
        <x:v>"You need a predictable alert and clear ownership, not another long email. Have I understood that correctly?"</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Observer evidence</x:v>
      </x:c>
      <x:c r="B64" s="39"/>
      <x:c r="C64" s="39"/>
      <x:c r="D64" s="77" t="str">
        <x:v>Listener interrupted once to offer a solution, then paused and returned to a meaning check. Speaker corrected the word urgent.</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Correction</x:v>
      </x:c>
      <x:c r="B67" s="39"/>
      <x:c r="C67" s="39"/>
      <x:c r="D67" s="77" t="str">
        <x:v>The issue is late notice for planned work, not emergency work. The original summary had merged these two categories.</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Transfer</x:v>
      </x:c>
      <x:c r="B70" s="39"/>
      <x:c r="C70" s="39"/>
      <x:c r="D70" s="77" t="str">
        <x:v>Before offering an interpretation, the listener will ask the speaker to confirm the summary in the next handover meeting.</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23.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M03 | Question design ladder</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Prepare questions that move from observation to interpretation and choice without steering people towards a hidden answer.</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M03 | Meaning | 20-30 minutes</x:v>
      </x:c>
      <x:c r="B8" s="34"/>
      <x:c r="C8" s="34"/>
      <x:c r="D8" s="34"/>
      <x:c r="E8" s="34"/>
      <x:c r="F8" s="34"/>
      <x:c r="G8" s="34" t="str">
        <x:f>IFERROR(IF(HYPERLINK("HR_Delivery_Facilitation_Framework_and_Toolkit.pdf#page=76","PDF guide 76 / form 77 / example 78")="PDF guide 76 / form 77 / example 78",HYPERLINK("HR_Delivery_Facilitation_Framework_and_Toolkit.pdf#page=76","PDF guide 76 / form 77 / example 78"),"PDF guide 76 / form 77 / example 78"),"PDF guide 76 / form 77 / example 78")</x:f>
        <x:v>PDF guide 76 / form 77 / example 78</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Observation</x:v>
      </x:c>
      <x:c r="B10" s="39"/>
      <x:c r="C10" s="39"/>
      <x:c r="D10" s="39"/>
      <x:c r="E10" s="39"/>
      <x:c r="F10" s="39"/>
      <x:c r="G10" s="39" t="str">
        <x:v>02  Clarification</x:v>
      </x:c>
      <x:c r="H10" s="39"/>
      <x:c r="I10" s="39"/>
      <x:c r="J10" s="39"/>
      <x:c r="K10" s="39"/>
      <x:c r="L10" s="39"/>
      <x:c r="M10" s="12"/>
      <x:c r="N10" s="12"/>
    </x:row>
    <x:row r="11" ht="22" customHeight="1">
      <x:c r="A11" s="43" t="str">
        <x:v>Ask about events or evidence.</x:v>
      </x:c>
      <x:c r="B11" s="43"/>
      <x:c r="C11" s="43"/>
      <x:c r="D11" s="43"/>
      <x:c r="E11" s="43"/>
      <x:c r="F11" s="43"/>
      <x:c r="G11" s="43" t="str">
        <x:v>Check definitions and distinctions.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Perspective</x:v>
      </x:c>
      <x:c r="B18" s="39"/>
      <x:c r="C18" s="39"/>
      <x:c r="D18" s="39"/>
      <x:c r="E18" s="39"/>
      <x:c r="F18" s="39"/>
      <x:c r="G18" s="39" t="str">
        <x:v>04  Interpretation</x:v>
      </x:c>
      <x:c r="H18" s="39"/>
      <x:c r="I18" s="39"/>
      <x:c r="J18" s="39"/>
      <x:c r="K18" s="39"/>
      <x:c r="L18" s="39"/>
      <x:c r="M18" s="12"/>
      <x:c r="N18" s="12"/>
    </x:row>
    <x:row r="19" ht="22" customHeight="1">
      <x:c r="A19" s="43" t="str">
        <x:v>Invite an alternative account.</x:v>
      </x:c>
      <x:c r="B19" s="43"/>
      <x:c r="C19" s="43"/>
      <x:c r="D19" s="43"/>
      <x:c r="E19" s="43"/>
      <x:c r="F19" s="43"/>
      <x:c r="G19" s="43" t="str">
        <x:v>Explore plausible meaning without declaring a cause.</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Challenge</x:v>
      </x:c>
      <x:c r="B26" s="39"/>
      <x:c r="C26" s="39"/>
      <x:c r="D26" s="39"/>
      <x:c r="E26" s="39"/>
      <x:c r="F26" s="39"/>
      <x:c r="G26" s="39" t="str">
        <x:v>06  Choice</x:v>
      </x:c>
      <x:c r="H26" s="39"/>
      <x:c r="I26" s="39"/>
      <x:c r="J26" s="39"/>
      <x:c r="K26" s="39"/>
      <x:c r="L26" s="39"/>
      <x:c r="M26" s="12"/>
      <x:c r="N26" s="12"/>
    </x:row>
    <x:row r="27" ht="22" customHeight="1">
      <x:c r="A27" s="43" t="str">
        <x:v>Test assumptions constructively.</x:v>
      </x:c>
      <x:c r="B27" s="43"/>
      <x:c r="C27" s="43"/>
      <x:c r="D27" s="43"/>
      <x:c r="E27" s="43"/>
      <x:c r="F27" s="43"/>
      <x:c r="G27" s="43" t="str">
        <x:v>Connect understanding to a next step.</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question set opens inquiry rather than disguising advocacy.</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Write the decision or learning purpose. Start with a neutral question about what happened or what people noticed.</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Add questions that clarify language and boundaries: "What does that term mean here?" and "When is that not the case?"</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Invite different explanations before seeking a judgement. Ask what evidence would change a view.</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Check every question for assumptions, loaded language, multiple demands and a preferred answer hidden inside it.</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Rehearse the questions aloud with a colleague. Replace any question that people cannot answer honestly without agreeing with you.</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"Why do people keep failing to communicate?" already assumes failure and a cause. Rewrite before asking.</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Observation</x:v>
      </x:c>
      <x:c r="B55" s="39"/>
      <x:c r="C55" s="39"/>
      <x:c r="D55" s="77" t="str">
        <x:v>What information was available when the handover reached the receiving team?</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Clarification</x:v>
      </x:c>
      <x:c r="B58" s="39"/>
      <x:c r="C58" s="39"/>
      <x:c r="D58" s="77" t="str">
        <x:v>When you say complete, which fields or decisions must be present?</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Perspective</x:v>
      </x:c>
      <x:c r="B61" s="39"/>
      <x:c r="C61" s="39"/>
      <x:c r="D61" s="77" t="str">
        <x:v>How might the same handover look to someone beginning a night shift?</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Interpretation</x:v>
      </x:c>
      <x:c r="B64" s="39"/>
      <x:c r="C64" s="39"/>
      <x:c r="D64" s="77" t="str">
        <x:v>What different explanations fit the gaps we have noticed?</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Challenge</x:v>
      </x:c>
      <x:c r="B67" s="39"/>
      <x:c r="C67" s="39"/>
      <x:c r="D67" s="77" t="str">
        <x:v>What would we expect to see if unclear ownership, rather than timing, were the main issue?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Choice</x:v>
      </x:c>
      <x:c r="B70" s="39"/>
      <x:c r="C70" s="39"/>
      <x:c r="D70" s="77" t="str">
        <x:v>What small change could we test, and what evidence would persuade us to keep or change it?</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24.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M04 | Focused conversation: ORID</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Use the Objective, Reflective, Interpretive and Decisional sequence to help a group work through shared material.</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M04 | Meaning | 35-50 minutes</x:v>
      </x:c>
      <x:c r="B8" s="34"/>
      <x:c r="C8" s="34"/>
      <x:c r="D8" s="34"/>
      <x:c r="E8" s="34"/>
      <x:c r="F8" s="34"/>
      <x:c r="G8" s="34" t="str">
        <x:f>IFERROR(IF(HYPERLINK("HR_Delivery_Facilitation_Framework_and_Toolkit.pdf#page=79","PDF guide 79 / form 80 / example 81")="PDF guide 79 / form 80 / example 81",HYPERLINK("HR_Delivery_Facilitation_Framework_and_Toolkit.pdf#page=79","PDF guide 79 / form 80 / example 81"),"PDF guide 79 / form 80 / example 81"),"PDF guide 79 / form 80 / example 81")</x:f>
        <x:v>PDF guide 79 / form 80 / example 81</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Focus and material</x:v>
      </x:c>
      <x:c r="B10" s="39"/>
      <x:c r="C10" s="39"/>
      <x:c r="D10" s="39"/>
      <x:c r="E10" s="39"/>
      <x:c r="F10" s="39"/>
      <x:c r="G10" s="39" t="str">
        <x:v>02  Objective</x:v>
      </x:c>
      <x:c r="H10" s="39"/>
      <x:c r="I10" s="39"/>
      <x:c r="J10" s="39"/>
      <x:c r="K10" s="39"/>
      <x:c r="L10" s="39"/>
      <x:c r="M10" s="12"/>
      <x:c r="N10" s="12"/>
    </x:row>
    <x:row r="11" ht="22" customHeight="1">
      <x:c r="A11" s="43" t="str">
        <x:v>Name the shared evidence or experience.</x:v>
      </x:c>
      <x:c r="B11" s="43"/>
      <x:c r="C11" s="43"/>
      <x:c r="D11" s="43"/>
      <x:c r="E11" s="43"/>
      <x:c r="F11" s="43"/>
      <x:c r="G11" s="43" t="str">
        <x:v>Record direct observations.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Reflective</x:v>
      </x:c>
      <x:c r="B18" s="39"/>
      <x:c r="C18" s="39"/>
      <x:c r="D18" s="39"/>
      <x:c r="E18" s="39"/>
      <x:c r="F18" s="39"/>
      <x:c r="G18" s="39" t="str">
        <x:v>04  Interpretive</x:v>
      </x:c>
      <x:c r="H18" s="39"/>
      <x:c r="I18" s="39"/>
      <x:c r="J18" s="39"/>
      <x:c r="K18" s="39"/>
      <x:c r="L18" s="39"/>
      <x:c r="M18" s="12"/>
      <x:c r="N18" s="12"/>
    </x:row>
    <x:row r="19" ht="22" customHeight="1">
      <x:c r="A19" s="43" t="str">
        <x:v>Record optional work-relevant reactions.</x:v>
      </x:c>
      <x:c r="B19" s="43"/>
      <x:c r="C19" s="43"/>
      <x:c r="D19" s="43"/>
      <x:c r="E19" s="43"/>
      <x:c r="F19" s="43"/>
      <x:c r="G19" s="43" t="str">
        <x:v>Capture meanings and competing explanations.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Decisional</x:v>
      </x:c>
      <x:c r="B26" s="39"/>
      <x:c r="C26" s="39"/>
      <x:c r="D26" s="39"/>
      <x:c r="E26" s="39"/>
      <x:c r="F26" s="39"/>
      <x:c r="G26" s="39" t="str">
        <x:v>06  Open questions</x:v>
      </x:c>
      <x:c r="H26" s="39"/>
      <x:c r="I26" s="39"/>
      <x:c r="J26" s="39"/>
      <x:c r="K26" s="39"/>
      <x:c r="L26" s="39"/>
      <x:c r="M26" s="12"/>
      <x:c r="N26" s="12"/>
    </x:row>
    <x:row r="27" ht="22" customHeight="1">
      <x:c r="A27" s="43" t="str">
        <x:v>Record action and authority.</x:v>
      </x:c>
      <x:c r="B27" s="43"/>
      <x:c r="C27" s="43"/>
      <x:c r="D27" s="43"/>
      <x:c r="E27" s="43"/>
      <x:c r="F27" s="43"/>
      <x:c r="G27" s="43" t="str">
        <x:v>Preserve uncertainty and dissent.</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group has moved through the material without skipping evidence or manufacturing agreement.</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Introduce the shared material and the four-part conversation. Explain that personal reactions may be offered or passed; this is not compulsory disclosure.</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Objective, 8 minutes: ask what people saw, heard or read. Capture concrete observations before explanations.</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Reflective, 7 minutes: invite reactions or associations relevant to the work. Accept different responses without analysing the person.</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Interpretive, 15 minutes: ask what patterns, alternatives and implications the group sees. Test explanations against the observations.</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Decisional, 10 minutes: ask what needs doing, deciding or learning next. Record an owner, boundary and review point; retain any unresolved disagreement.</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ORID is a method associated with the Institute of Cultural Affairs. The questions and corporate example here are HR Delivery adaptations, not an accredited ToP course.</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Focus and material</x:v>
      </x:c>
      <x:c r="B55" s="39"/>
      <x:c r="C55" s="39"/>
      <x:c r="D55" s="77" t="str">
        <x:v>Review the eight anonymised handover examples and the two contact-list versions.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Objective</x:v>
      </x:c>
      <x:c r="B58" s="39"/>
      <x:c r="C58" s="39"/>
      <x:c r="D58" s="77" t="str">
        <x:v>Three different template headings are visible; two examples omit a named receiving role. These are observations about the examples, not prevalence estimates.</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Reflective</x:v>
      </x:c>
      <x:c r="B61" s="39"/>
      <x:c r="C61" s="39"/>
      <x:c r="D61" s="77" t="str">
        <x:v>Several people feel uncertain about which version to trust. One participant prefers to contribute a written response rather than speak.</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Interpretive</x:v>
      </x:c>
      <x:c r="B64" s="39"/>
      <x:c r="C64" s="39"/>
      <x:c r="D64" s="77" t="str">
        <x:v>The group distinguishes version control, ownership and timing. It does not treat all three as one communication problem.</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Decisional</x:v>
      </x:c>
      <x:c r="B67" s="39"/>
      <x:c r="C67" s="39"/>
      <x:c r="D67" s="77" t="str">
        <x:v>Draft one minimum-information handover format and check it with absent shift representatives before agreeing the trial.</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Open questions</x:v>
      </x:c>
      <x:c r="B70" s="39"/>
      <x:c r="C70" s="39"/>
      <x:c r="D70" s="77" t="str">
        <x:v>One participant believes an extra field will increase workload. The trial will include a workload check rather than dismissing the concern.</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U01; R05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25.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M05 | Affinity mapping and theme validation</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Help participants organise their own qualitative material and test whether the resulting themes preserve important differences.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M05 | Meaning | 35-60 minutes</x:v>
      </x:c>
      <x:c r="B8" s="34"/>
      <x:c r="C8" s="34"/>
      <x:c r="D8" s="34"/>
      <x:c r="E8" s="34"/>
      <x:c r="F8" s="34"/>
      <x:c r="G8" s="34" t="str">
        <x:f>IFERROR(IF(HYPERLINK("HR_Delivery_Facilitation_Framework_and_Toolkit.pdf#page=82","PDF guide 82 / form 83 / example 84")="PDF guide 82 / form 83 / example 84",HYPERLINK("HR_Delivery_Facilitation_Framework_and_Toolkit.pdf#page=82","PDF guide 82 / form 83 / example 84"),"PDF guide 82 / form 83 / example 84"),"PDF guide 82 / form 83 / example 84")</x:f>
        <x:v>PDF guide 82 / form 83 / example 84</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Question</x:v>
      </x:c>
      <x:c r="B10" s="39"/>
      <x:c r="C10" s="39"/>
      <x:c r="D10" s="39"/>
      <x:c r="E10" s="39"/>
      <x:c r="F10" s="39"/>
      <x:c r="G10" s="39" t="str">
        <x:v>02  Contribution</x:v>
      </x:c>
      <x:c r="H10" s="39"/>
      <x:c r="I10" s="39"/>
      <x:c r="J10" s="39"/>
      <x:c r="K10" s="39"/>
      <x:c r="L10" s="39"/>
      <x:c r="M10" s="12"/>
      <x:c r="N10" s="12"/>
    </x:row>
    <x:row r="11" ht="22" customHeight="1">
      <x:c r="A11" s="43" t="str">
        <x:v>State the question that generated the notes.</x:v>
      </x:c>
      <x:c r="B11" s="43"/>
      <x:c r="C11" s="43"/>
      <x:c r="D11" s="43"/>
      <x:c r="E11" s="43"/>
      <x:c r="F11" s="43"/>
      <x:c r="G11" s="43" t="str">
        <x:v>Retain one clear idea per note.</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Cluster</x:v>
      </x:c>
      <x:c r="B18" s="39"/>
      <x:c r="C18" s="39"/>
      <x:c r="D18" s="39"/>
      <x:c r="E18" s="39"/>
      <x:c r="F18" s="39"/>
      <x:c r="G18" s="39" t="str">
        <x:v>04  Theme label</x:v>
      </x:c>
      <x:c r="H18" s="39"/>
      <x:c r="I18" s="39"/>
      <x:c r="J18" s="39"/>
      <x:c r="K18" s="39"/>
      <x:c r="L18" s="39"/>
      <x:c r="M18" s="12"/>
      <x:c r="N18" s="12"/>
    </x:row>
    <x:row r="19" ht="22" customHeight="1">
      <x:c r="A19" s="43" t="str">
        <x:v>Record the provisional grouping.</x:v>
      </x:c>
      <x:c r="B19" s="43"/>
      <x:c r="C19" s="43"/>
      <x:c r="D19" s="43"/>
      <x:c r="E19" s="43"/>
      <x:c r="F19" s="43"/>
      <x:c r="G19" s="43" t="str">
        <x:v>Write a meaningful summary, not a vague noun.</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Exceptions</x:v>
      </x:c>
      <x:c r="B26" s="39"/>
      <x:c r="C26" s="39"/>
      <x:c r="D26" s="39"/>
      <x:c r="E26" s="39"/>
      <x:c r="F26" s="39"/>
      <x:c r="G26" s="39" t="str">
        <x:v>06  Validation</x:v>
      </x:c>
      <x:c r="H26" s="39"/>
      <x:c r="I26" s="39"/>
      <x:c r="J26" s="39"/>
      <x:c r="K26" s="39"/>
      <x:c r="L26" s="39"/>
      <x:c r="M26" s="12"/>
      <x:c r="N26" s="12"/>
    </x:row>
    <x:row r="27" ht="22" customHeight="1">
      <x:c r="A27" s="43" t="str">
        <x:v>Keep unusual or contradictory contributions visible.</x:v>
      </x:c>
      <x:c r="B27" s="43"/>
      <x:c r="C27" s="43"/>
      <x:c r="D27" s="43"/>
      <x:c r="E27" s="43"/>
      <x:c r="F27" s="43"/>
      <x:c r="G27" s="43" t="str">
        <x:v>Record the check and the next action.</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Participants can trace the summary back to their meaning and recognise what remains unresolved.</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Ask each person to write one clear idea per note. Keep the original wording visible and remove identifiers that are not needed.</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Invite participants to group similar meanings silently. A note may remain alone; do not force every contribution into a majority theme.</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Ask groups to name each cluster in a short phrase that answers the inquiry question. Keep a trace from the theme back to the notes.</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Read the themes aloud and invite corrections: "What has been lost or combined too quickly?" Separate contradictory ideas rather than averaging them.</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Identify themes requiring further evidence and agree the next use of the map. Count notes only as contributions, not as independent respondents or prevalence.</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Ten notes from one person are not ten independent voices. Theme frequency is not proof of importance.</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Question</x:v>
      </x:c>
      <x:c r="B55" s="39"/>
      <x:c r="C55" s="39"/>
      <x:c r="D55" s="77" t="str">
        <x:v>What makes handovers difficult to use in practice?</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Contribution</x:v>
      </x:c>
      <x:c r="B58" s="39"/>
      <x:c r="C58" s="39"/>
      <x:c r="D58" s="77" t="str">
        <x:v>The receiving person changes between shifts; the sender does not know who is on duty.</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Cluster</x:v>
      </x:c>
      <x:c r="B61" s="39"/>
      <x:c r="C61" s="39"/>
      <x:c r="D61" s="77" t="str">
        <x:v>Receiving-role clarity; information completeness; timing; version control; exceptions.</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Theme label</x:v>
      </x:c>
      <x:c r="B64" s="39"/>
      <x:c r="C64" s="39"/>
      <x:c r="D64" s="77" t="str">
        <x:v>Make receiving responsibility visible across shift changes.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Exceptions</x:v>
      </x:c>
      <x:c r="B67" s="39"/>
      <x:c r="C67" s="39"/>
      <x:c r="D67" s="77" t="str">
        <x:v>A specialist service needs a different escalation route. It remains a separate exception rather than being erased by the common pattern.</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Validation</x:v>
      </x:c>
      <x:c r="B70" s="39"/>
      <x:c r="C70" s="39"/>
      <x:c r="D70" s="77" t="str">
        <x:v>Participants confirm that the labels reflect their contributions. Two absent night-shift colleagues will test the map against their experience.</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26.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M06 | Visual sense-making map</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Make relationships and competing explanations visible without presenting an attractive diagram as verified evidence.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M06 | Meaning | 40-60 minutes</x:v>
      </x:c>
      <x:c r="B8" s="34"/>
      <x:c r="C8" s="34"/>
      <x:c r="D8" s="34"/>
      <x:c r="E8" s="34"/>
      <x:c r="F8" s="34"/>
      <x:c r="G8" s="34" t="str">
        <x:f>IFERROR(IF(HYPERLINK("HR_Delivery_Facilitation_Framework_and_Toolkit.pdf#page=85","PDF guide 85 / form 86 / example 87")="PDF guide 85 / form 86 / example 87",HYPERLINK("HR_Delivery_Facilitation_Framework_and_Toolkit.pdf#page=85","PDF guide 85 / form 86 / example 87"),"PDF guide 85 / form 86 / example 87"),"PDF guide 85 / form 86 / example 87")</x:f>
        <x:v>PDF guide 85 / form 86 / example 87</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Map purpose</x:v>
      </x:c>
      <x:c r="B10" s="39"/>
      <x:c r="C10" s="39"/>
      <x:c r="D10" s="39"/>
      <x:c r="E10" s="39"/>
      <x:c r="F10" s="39"/>
      <x:c r="G10" s="39" t="str">
        <x:v>02  Boundary</x:v>
      </x:c>
      <x:c r="H10" s="39"/>
      <x:c r="I10" s="39"/>
      <x:c r="J10" s="39"/>
      <x:c r="K10" s="39"/>
      <x:c r="L10" s="39"/>
      <x:c r="M10" s="12"/>
      <x:c r="N10" s="12"/>
    </x:row>
    <x:row r="11" ht="22" customHeight="1">
      <x:c r="A11" s="43" t="str">
        <x:v>Identify the relationship the map should explain.</x:v>
      </x:c>
      <x:c r="B11" s="43"/>
      <x:c r="C11" s="43"/>
      <x:c r="D11" s="43"/>
      <x:c r="E11" s="43"/>
      <x:c r="F11" s="43"/>
      <x:c r="G11" s="43" t="str">
        <x:v>Set start, finish and exclusions.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Elements</x:v>
      </x:c>
      <x:c r="B18" s="39"/>
      <x:c r="C18" s="39"/>
      <x:c r="D18" s="39"/>
      <x:c r="E18" s="39"/>
      <x:c r="F18" s="39"/>
      <x:c r="G18" s="39" t="str">
        <x:v>04  Connections</x:v>
      </x:c>
      <x:c r="H18" s="39"/>
      <x:c r="I18" s="39"/>
      <x:c r="J18" s="39"/>
      <x:c r="K18" s="39"/>
      <x:c r="L18" s="39"/>
      <x:c r="M18" s="12"/>
      <x:c r="N18" s="12"/>
    </x:row>
    <x:row r="19" ht="22" customHeight="1">
      <x:c r="A19" s="43" t="str">
        <x:v>Name processes, roles or information objects.</x:v>
      </x:c>
      <x:c r="B19" s="43"/>
      <x:c r="C19" s="43"/>
      <x:c r="D19" s="43"/>
      <x:c r="E19" s="43"/>
      <x:c r="F19" s="43"/>
      <x:c r="G19" s="43" t="str">
        <x:v>Explain arrows and evidence status.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Alternative account</x:v>
      </x:c>
      <x:c r="B26" s="39"/>
      <x:c r="C26" s="39"/>
      <x:c r="D26" s="39"/>
      <x:c r="E26" s="39"/>
      <x:c r="F26" s="39"/>
      <x:c r="G26" s="39" t="str">
        <x:v>06  Validation and access</x:v>
      </x:c>
      <x:c r="H26" s="39"/>
      <x:c r="I26" s="39"/>
      <x:c r="J26" s="39"/>
      <x:c r="K26" s="39"/>
      <x:c r="L26" s="39"/>
      <x:c r="M26" s="12"/>
      <x:c r="N26" s="12"/>
    </x:row>
    <x:row r="27" ht="22" customHeight="1">
      <x:c r="A27" s="43" t="str">
        <x:v>Record a competing explanation or exception.</x:v>
      </x:c>
      <x:c r="B27" s="43"/>
      <x:c r="C27" s="43"/>
      <x:c r="D27" s="43"/>
      <x:c r="E27" s="43"/>
      <x:c r="F27" s="43"/>
      <x:c r="G27" s="43" t="str">
        <x:v>Add text equivalent and a test.</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visual supports a conversation that participants can inspect, challenge and understand in another format.</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Choose a question and a clear map boundary. Decide whether the group is showing sequence, influence, relationships or categories.</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Use simple labels and one visual convention. Ask participants to explain each proposed connection before drawing it.</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Mark documented relationships differently from assumptions. Give each important arrow a meaning: information, responsibility, delay or possible influence.</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Invite alternative maps or explanations. Ask a participant outside the mapping group to describe what they understand from the diagram.</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Add a plain-text explanation and a validation plan. Preserve the map version and any open questions before it enters a report.</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Do not label an influence arrow as causal merely because the group agrees it looks plausible.</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Map purpose</x:v>
      </x:c>
      <x:c r="B55" s="39"/>
      <x:c r="C55" s="39"/>
      <x:c r="D55" s="77" t="str">
        <x:v>Show where information and responsibility move during a routine handover.</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Boundary</x:v>
      </x:c>
      <x:c r="B58" s="39"/>
      <x:c r="C58" s="39"/>
      <x:c r="D58" s="77" t="str">
        <x:v>Start when HR has an approved service instruction; finish when the receiving supervisor confirms responsibility. Exclude individual case investigation.</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Elements</x:v>
      </x:c>
      <x:c r="B61" s="39"/>
      <x:c r="C61" s="39"/>
      <x:c r="D61" s="77" t="str">
        <x:v>Sender, receiving role, approved instruction, contact list, acknowledgement and exception route.</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Connections</x:v>
      </x:c>
      <x:c r="B64" s="39"/>
      <x:c r="C64" s="39"/>
      <x:c r="D64" s="77" t="str">
        <x:v>Solid arrow: documented transfer. Dashed arrow: suspected rework loop. The legend distinguishes confirmed sequence from hypothesis.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Alternative account</x:v>
      </x:c>
      <x:c r="B67" s="39"/>
      <x:c r="C67" s="39"/>
      <x:c r="D67" s="77" t="str">
        <x:v>At one site the same person covers two roles, so the map requires a local variation rather than an assumed identical process.</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Validation and access</x:v>
      </x:c>
      <x:c r="B70" s="39"/>
      <x:c r="C70" s="39"/>
      <x:c r="D70" s="77" t="str">
        <x:v>A text description accompanies the map. Two practitioners walk through a new case to test whether the diagram predicts the actual sequence.</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27.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M07 | Perspective-taking without projection</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Consider different work experiences while avoiding invented claims about what absent people think or feel.</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M07 | Meaning | 30-45 minutes</x:v>
      </x:c>
      <x:c r="B8" s="34"/>
      <x:c r="C8" s="34"/>
      <x:c r="D8" s="34"/>
      <x:c r="E8" s="34"/>
      <x:c r="F8" s="34"/>
      <x:c r="G8" s="34" t="str">
        <x:f>IFERROR(IF(HYPERLINK("HR_Delivery_Facilitation_Framework_and_Toolkit.pdf#page=88","PDF guide 88 / form 89 / example 90")="PDF guide 88 / form 89 / example 90",HYPERLINK("HR_Delivery_Facilitation_Framework_and_Toolkit.pdf#page=88","PDF guide 88 / form 89 / example 90"),"PDF guide 88 / form 89 / example 90"),"PDF guide 88 / form 89 / example 90")</x:f>
        <x:v>PDF guide 88 / form 89 / example 90</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Perspective</x:v>
      </x:c>
      <x:c r="B10" s="39"/>
      <x:c r="C10" s="39"/>
      <x:c r="D10" s="39"/>
      <x:c r="E10" s="39"/>
      <x:c r="F10" s="39"/>
      <x:c r="G10" s="39" t="str">
        <x:v>02  Source</x:v>
      </x:c>
      <x:c r="H10" s="39"/>
      <x:c r="I10" s="39"/>
      <x:c r="J10" s="39"/>
      <x:c r="K10" s="39"/>
      <x:c r="L10" s="39"/>
      <x:c r="M10" s="12"/>
      <x:c r="N10" s="12"/>
    </x:row>
    <x:row r="11" ht="22" customHeight="1">
      <x:c r="A11" s="43" t="str">
        <x:v>Name the work context, not a stereotype.</x:v>
      </x:c>
      <x:c r="B11" s="43"/>
      <x:c r="C11" s="43"/>
      <x:c r="D11" s="43"/>
      <x:c r="E11" s="43"/>
      <x:c r="F11" s="43"/>
      <x:c r="G11" s="43" t="str">
        <x:v>Identify how the perspective is known.</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Confirmed experience</x:v>
      </x:c>
      <x:c r="B18" s="39"/>
      <x:c r="C18" s="39"/>
      <x:c r="D18" s="39"/>
      <x:c r="E18" s="39"/>
      <x:c r="F18" s="39"/>
      <x:c r="G18" s="39" t="str">
        <x:v>04  Our assumptions</x:v>
      </x:c>
      <x:c r="H18" s="39"/>
      <x:c r="I18" s="39"/>
      <x:c r="J18" s="39"/>
      <x:c r="K18" s="39"/>
      <x:c r="L18" s="39"/>
      <x:c r="M18" s="12"/>
      <x:c r="N18" s="12"/>
    </x:row>
    <x:row r="19" ht="22" customHeight="1">
      <x:c r="A19" s="43" t="str">
        <x:v>Record what the source actually supports.</x:v>
      </x:c>
      <x:c r="B19" s="43"/>
      <x:c r="C19" s="43"/>
      <x:c r="D19" s="43"/>
      <x:c r="E19" s="43"/>
      <x:c r="F19" s="43"/>
      <x:c r="G19" s="43" t="str">
        <x:v>Label unsupported claims.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Design implication</x:v>
      </x:c>
      <x:c r="B26" s="39"/>
      <x:c r="C26" s="39"/>
      <x:c r="D26" s="39"/>
      <x:c r="E26" s="39"/>
      <x:c r="F26" s="39"/>
      <x:c r="G26" s="39" t="str">
        <x:v>06  Validation</x:v>
      </x:c>
      <x:c r="H26" s="39"/>
      <x:c r="I26" s="39"/>
      <x:c r="J26" s="39"/>
      <x:c r="K26" s="39"/>
      <x:c r="L26" s="39"/>
      <x:c r="M26" s="12"/>
      <x:c r="N26" s="12"/>
    </x:row>
    <x:row r="27" ht="22" customHeight="1">
      <x:c r="A27" s="43" t="str">
        <x:v>Specify what changes.</x:v>
      </x:c>
      <x:c r="B27" s="43"/>
      <x:c r="C27" s="43"/>
      <x:c r="D27" s="43"/>
      <x:c r="E27" s="43"/>
      <x:c r="F27" s="43"/>
      <x:c r="G27" s="43" t="str">
        <x:v>Assign a check with affected people.</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group knows which perspectives are represented and which remain untested.</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Identify a perspective the current conversation may be missing. Separate evidence from imagination at the start.</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Invite a person with relevant experience to describe it voluntarily, or use an anonymised account collected with permission.</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Ask others to summarise what they heard and identify assumptions they had made. Do not ask someone to represent a whole identity group.</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Where the person is absent, label the account as a hypothesis and generate questions to ask them rather than pretending to speak for them.</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Revise the proposed output and identify whose validation is still required. Record how the additional perspective changes the work.</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Role-play does not establish lived experience. Treat imagined viewpoints as questions, not evidence.</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Perspective</x:v>
      </x:c>
      <x:c r="B55" s="39"/>
      <x:c r="C55" s="39"/>
      <x:c r="D55" s="77" t="str">
        <x:v>A supervisor receiving handovers at night with fewer support colleagues available.</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Source</x:v>
      </x:c>
      <x:c r="B58" s="39"/>
      <x:c r="C58" s="39"/>
      <x:c r="D58" s="77" t="str">
        <x:v>Two short interviews with night-shift supervisors, shared as non-attributable notes with permission.</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Confirmed experience</x:v>
      </x:c>
      <x:c r="B61" s="39"/>
      <x:c r="C61" s="39"/>
      <x:c r="D61" s="77" t="str">
        <x:v>The interviewees describe difficulty reaching the daytime sender. They request a clear out-of-hours escalation route.</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Our assumptions</x:v>
      </x:c>
      <x:c r="B64" s="39"/>
      <x:c r="C64" s="39"/>
      <x:c r="D64" s="77" t="str">
        <x:v>The workshop initially assumed every team could clarify a missing field immediately. That assumption does not hold for the interview examples.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Design implication</x:v>
      </x:c>
      <x:c r="B67" s="39"/>
      <x:c r="C67" s="39"/>
      <x:c r="D67" s="77" t="str">
        <x:v>Add an escalation contact by role and a clear urgency distinction; do not add personal mobile numbers to a widely shared sheet.</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Validation</x:v>
      </x:c>
      <x:c r="B70" s="39"/>
      <x:c r="C70" s="39"/>
      <x:c r="D70" s="77" t="str">
        <x:v>Send the draft to the interviewees and invite corrections before the process owner authorises the trial.</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28.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M08 | Co-operative inquiry cycle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Create repeated cycles in which participants help frame the inquiry, act in practice and interpret what they learn together.</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M08 | Meaning | 60-90 minute meetings across several weeks</x:v>
      </x:c>
      <x:c r="B8" s="34"/>
      <x:c r="C8" s="34"/>
      <x:c r="D8" s="34"/>
      <x:c r="E8" s="34"/>
      <x:c r="F8" s="34"/>
      <x:c r="G8" s="34" t="str">
        <x:f>IFERROR(IF(HYPERLINK("HR_Delivery_Facilitation_Framework_and_Toolkit.pdf#page=91","PDF guide 91 / form 92 / example 93")="PDF guide 91 / form 92 / example 93",HYPERLINK("HR_Delivery_Facilitation_Framework_and_Toolkit.pdf#page=91","PDF guide 91 / form 92 / example 93"),"PDF guide 91 / form 92 / example 93"),"PDF guide 91 / form 92 / example 93")</x:f>
        <x:v>PDF guide 91 / form 92 / example 93</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Shared inquiry</x:v>
      </x:c>
      <x:c r="B10" s="39"/>
      <x:c r="C10" s="39"/>
      <x:c r="D10" s="39"/>
      <x:c r="E10" s="39"/>
      <x:c r="F10" s="39"/>
      <x:c r="G10" s="39" t="str">
        <x:v>02  Practical action</x:v>
      </x:c>
      <x:c r="H10" s="39"/>
      <x:c r="I10" s="39"/>
      <x:c r="J10" s="39"/>
      <x:c r="K10" s="39"/>
      <x:c r="L10" s="39"/>
      <x:c r="M10" s="12"/>
      <x:c r="N10" s="12"/>
    </x:row>
    <x:row r="11" ht="22" customHeight="1">
      <x:c r="A11" s="43" t="str">
        <x:v>Record the question and how it was chosen.</x:v>
      </x:c>
      <x:c r="B11" s="43"/>
      <x:c r="C11" s="43"/>
      <x:c r="D11" s="43"/>
      <x:c r="E11" s="43"/>
      <x:c r="F11" s="43"/>
      <x:c r="G11" s="43" t="str">
        <x:v>Describe the first small experiment.</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Experience record</x:v>
      </x:c>
      <x:c r="B18" s="39"/>
      <x:c r="C18" s="39"/>
      <x:c r="D18" s="39"/>
      <x:c r="E18" s="39"/>
      <x:c r="F18" s="39"/>
      <x:c r="G18" s="39" t="str">
        <x:v>04  Ways of knowing</x:v>
      </x:c>
      <x:c r="H18" s="39"/>
      <x:c r="I18" s="39"/>
      <x:c r="J18" s="39"/>
      <x:c r="K18" s="39"/>
      <x:c r="L18" s="39"/>
      <x:c r="M18" s="12"/>
      <x:c r="N18" s="12"/>
    </x:row>
    <x:row r="19" ht="22" customHeight="1">
      <x:c r="A19" s="43" t="str">
        <x:v>Specify what each person records.</x:v>
      </x:c>
      <x:c r="B19" s="43"/>
      <x:c r="C19" s="43"/>
      <x:c r="D19" s="43"/>
      <x:c r="E19" s="43"/>
      <x:c r="F19" s="43"/>
      <x:c r="G19" s="43" t="str">
        <x:v>Bring different forms of understanding together.</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Critical review</x:v>
      </x:c>
      <x:c r="B26" s="39"/>
      <x:c r="C26" s="39"/>
      <x:c r="D26" s="39"/>
      <x:c r="E26" s="39"/>
      <x:c r="F26" s="39"/>
      <x:c r="G26" s="39" t="str">
        <x:v>06  Next cycle</x:v>
      </x:c>
      <x:c r="H26" s="39"/>
      <x:c r="I26" s="39"/>
      <x:c r="J26" s="39"/>
      <x:c r="K26" s="39"/>
      <x:c r="L26" s="39"/>
      <x:c r="M26" s="12"/>
      <x:c r="N26" s="12"/>
    </x:row>
    <x:row r="27" ht="22" customHeight="1">
      <x:c r="A27" s="43" t="str">
        <x:v>Record contradictory evidence and alternative explanations.</x:v>
      </x:c>
      <x:c r="B27" s="43"/>
      <x:c r="C27" s="43"/>
      <x:c r="D27" s="43"/>
      <x:c r="E27" s="43"/>
      <x:c r="F27" s="43"/>
      <x:c r="G27" s="43" t="str">
        <x:v>Agree a revised action and review.</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Participants have real influence over inquiry design, action and interpretation.</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Contract the inquiry with those who will participate. Agree the question, the practical domain and the limits of organisational authority.</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Co-design a modest action and a way of recording experience. Participants are not merely subjects receiving someone else's intervention.</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Undertake the action in real work. Record observations, surprises and relevant experience without collecting unnecessary personal information.</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Reconvene to examine experience, representations, explanations and practical learning. Invite disconfirming accounts and challenge convenient agreement.</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Agree what to retain, revise or explore next. Repeat with changed conditions, and report what the inquiry supports without claiming experimental proof.</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Co-operative inquiry is more than a feedback meeting. Shared inquiry does not remove the need for competence, consent or safeguarding.</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Shared inquiry</x:v>
      </x:c>
      <x:c r="B55" s="39"/>
      <x:c r="C55" s="39"/>
      <x:c r="D55" s="77" t="str">
        <x:v>Eight volunteers ask how a clearer handover agreement can support both senders and receiving teams across shifts.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Practical action</x:v>
      </x:c>
      <x:c r="B58" s="39"/>
      <x:c r="C58" s="39"/>
      <x:c r="D58" s="77" t="str">
        <x:v>Try the draft minimum-information handover on routine work for one week within existing approval boundaries.</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Experience record</x:v>
      </x:c>
      <x:c r="B61" s="39"/>
      <x:c r="C61" s="39"/>
      <x:c r="D61" s="77" t="str">
        <x:v>What happened, what was noticed, what was difficult and what was changed. Use anonymised examples rather than employee case details.</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Ways of knowing</x:v>
      </x:c>
      <x:c r="B64" s="39"/>
      <x:c r="C64" s="39"/>
      <x:c r="D64" s="77" t="str">
        <x:v>Participants share direct experience, a sketch of the handover, tentative explanations and a demonstration of how they now complete it.</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Critical review</x:v>
      </x:c>
      <x:c r="B67" s="39"/>
      <x:c r="C67" s="39"/>
      <x:c r="D67" s="77" t="str">
        <x:v>One site finds the template useful; another finds the trigger unclear. The group revises the trigger rather than declaring the trial universally successful.</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Next cycle</x:v>
      </x:c>
      <x:c r="B70" s="39"/>
      <x:c r="C70" s="39"/>
      <x:c r="D70" s="77" t="str">
        <x:v>Repeat for a further week with a clearer trigger and an out-of-hours contact role. Revisit the original question at the next meeting.</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R01; R02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29.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M09 | Evidence-to-decision record</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Preserve the reasoning between what the group knows and what it recommends or decides.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M09 | Meaning | 20-40 minutes</x:v>
      </x:c>
      <x:c r="B8" s="34"/>
      <x:c r="C8" s="34"/>
      <x:c r="D8" s="34"/>
      <x:c r="E8" s="34"/>
      <x:c r="F8" s="34"/>
      <x:c r="G8" s="34" t="str">
        <x:f>IFERROR(IF(HYPERLINK("HR_Delivery_Facilitation_Framework_and_Toolkit.pdf#page=94","PDF guide 94 / form 95 / example 96")="PDF guide 94 / form 95 / example 96",HYPERLINK("HR_Delivery_Facilitation_Framework_and_Toolkit.pdf#page=94","PDF guide 94 / form 95 / example 96"),"PDF guide 94 / form 95 / example 96"),"PDF guide 94 / form 95 / example 96")</x:f>
        <x:v>PDF guide 94 / form 95 / example 96</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Decision</x:v>
      </x:c>
      <x:c r="B10" s="39"/>
      <x:c r="C10" s="39"/>
      <x:c r="D10" s="39"/>
      <x:c r="E10" s="39"/>
      <x:c r="F10" s="39"/>
      <x:c r="G10" s="39" t="str">
        <x:v>02  Evidence</x:v>
      </x:c>
      <x:c r="H10" s="39"/>
      <x:c r="I10" s="39"/>
      <x:c r="J10" s="39"/>
      <x:c r="K10" s="39"/>
      <x:c r="L10" s="39"/>
      <x:c r="M10" s="12"/>
      <x:c r="N10" s="12"/>
    </x:row>
    <x:row r="11" ht="22" customHeight="1">
      <x:c r="A11" s="43" t="str">
        <x:v>Define the choice and authority.</x:v>
      </x:c>
      <x:c r="B11" s="43"/>
      <x:c r="C11" s="43"/>
      <x:c r="D11" s="43"/>
      <x:c r="E11" s="43"/>
      <x:c r="F11" s="43"/>
      <x:c r="G11" s="43" t="str">
        <x:v>Record source and boundary.</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Options</x:v>
      </x:c>
      <x:c r="B18" s="39"/>
      <x:c r="C18" s="39"/>
      <x:c r="D18" s="39"/>
      <x:c r="E18" s="39"/>
      <x:c r="F18" s="39"/>
      <x:c r="G18" s="39" t="str">
        <x:v>04  Criteria</x:v>
      </x:c>
      <x:c r="H18" s="39"/>
      <x:c r="I18" s="39"/>
      <x:c r="J18" s="39"/>
      <x:c r="K18" s="39"/>
      <x:c r="L18" s="39"/>
      <x:c r="M18" s="12"/>
      <x:c r="N18" s="12"/>
    </x:row>
    <x:row r="19" ht="22" customHeight="1">
      <x:c r="A19" s="43" t="str">
        <x:v>Include a realistic alternative.</x:v>
      </x:c>
      <x:c r="B19" s="43"/>
      <x:c r="C19" s="43"/>
      <x:c r="D19" s="43"/>
      <x:c r="E19" s="43"/>
      <x:c r="F19" s="43"/>
      <x:c r="G19" s="43" t="str">
        <x:v>State the agreed decision criteria.</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Rationale and dissent</x:v>
      </x:c>
      <x:c r="B26" s="39"/>
      <x:c r="C26" s="39"/>
      <x:c r="D26" s="39"/>
      <x:c r="E26" s="39"/>
      <x:c r="F26" s="39"/>
      <x:c r="G26" s="39" t="str">
        <x:v>06  Conditions and review</x:v>
      </x:c>
      <x:c r="H26" s="39"/>
      <x:c r="I26" s="39"/>
      <x:c r="J26" s="39"/>
      <x:c r="K26" s="39"/>
      <x:c r="L26" s="39"/>
      <x:c r="M26" s="12"/>
      <x:c r="N26" s="12"/>
    </x:row>
    <x:row r="27" ht="22" customHeight="1">
      <x:c r="A27" s="43" t="str">
        <x:v>Explain the choice and unresolved concerns.</x:v>
      </x:c>
      <x:c r="B27" s="43"/>
      <x:c r="C27" s="43"/>
      <x:c r="D27" s="43"/>
      <x:c r="E27" s="43"/>
      <x:c r="F27" s="43"/>
      <x:c r="G27" s="43" t="str">
        <x:v>Name owners and a reconsideration trigger.</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rationale is inspectable without relying on the facilitator's memory.</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Write the decision in one sentence and confirm the decision owner. Separate a recommendation from an authorised commitment.</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List relevant evidence with sources and limitations. Ask which evidence challenges the most popular option.</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Record at least two plausible options, including no change or a smaller test where appropriate.</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Agree criteria before evaluating the options. Keep judgements, assumptions and calculations visible.</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Write the chosen course, dissent, conditions and review trigger. Ask someone who was not in the discussion to follow the reasoning.</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 numerical matrix supports judgement; it cannot make value choices or uncertainty disappear.</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Decision</x:v>
      </x:c>
      <x:c r="B55" s="39"/>
      <x:c r="C55" s="39"/>
      <x:c r="D55" s="77" t="str">
        <x:v>Select the handover trial to recommend to the process owner.</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Evidence</x:v>
      </x:c>
      <x:c r="B58" s="39"/>
      <x:c r="C58" s="39"/>
      <x:c r="D58" s="77" t="str">
        <x:v>Eight examples and three service-user interviews suggest inconsistency; no full baseline exists, so effect size remains unknown.</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Options</x:v>
      </x:c>
      <x:c r="B61" s="39"/>
      <x:c r="C61" s="39"/>
      <x:c r="D61" s="77" t="str">
        <x:v>A: standard minimum-information template. B: clarification meeting for every handover. C: retain current method while gathering further evidence.</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Criteria</x:v>
      </x:c>
      <x:c r="B64" s="39"/>
      <x:c r="C64" s="39"/>
      <x:c r="D64" s="77" t="str">
        <x:v>Usability across shifts, workload, information protection, speed of testing and reversibility.</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Rationale and dissent</x:v>
      </x:c>
      <x:c r="B67" s="39"/>
      <x:c r="C67" s="39"/>
      <x:c r="D67" s="77" t="str">
        <x:v>Recommend A as a reversible test. Two participants worry about extra administration; workload will be reviewed during the trial.</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Conditions and review</x:v>
      </x:c>
      <x:c r="B70" s="39"/>
      <x:c r="C70" s="39"/>
      <x:c r="D70" s="77" t="str">
        <x:v>No policy change is authorised. Review after two weeks; pause if the process leads to inappropriate information sharing or unmanageable work.</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30.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M10 | Learning harvest and reflective review</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Convert experience into a useful shared learning record without forcing a single interpretation.</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M10 | Meaning | 20-40 minutes</x:v>
      </x:c>
      <x:c r="B8" s="34"/>
      <x:c r="C8" s="34"/>
      <x:c r="D8" s="34"/>
      <x:c r="E8" s="34"/>
      <x:c r="F8" s="34"/>
      <x:c r="G8" s="34" t="str">
        <x:f>IFERROR(IF(HYPERLINK("HR_Delivery_Facilitation_Framework_and_Toolkit.pdf#page=97","PDF guide 97 / form 98 / example 99")="PDF guide 97 / form 98 / example 99",HYPERLINK("HR_Delivery_Facilitation_Framework_and_Toolkit.pdf#page=97","PDF guide 97 / form 98 / example 99"),"PDF guide 97 / form 98 / example 99"),"PDF guide 97 / form 98 / example 99")</x:f>
        <x:v>PDF guide 97 / form 98 / example 99</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Experience</x:v>
      </x:c>
      <x:c r="B10" s="39"/>
      <x:c r="C10" s="39"/>
      <x:c r="D10" s="39"/>
      <x:c r="E10" s="39"/>
      <x:c r="F10" s="39"/>
      <x:c r="G10" s="39" t="str">
        <x:v>02  Interpretation</x:v>
      </x:c>
      <x:c r="H10" s="39"/>
      <x:c r="I10" s="39"/>
      <x:c r="J10" s="39"/>
      <x:c r="K10" s="39"/>
      <x:c r="L10" s="39"/>
      <x:c r="M10" s="12"/>
      <x:c r="N10" s="12"/>
    </x:row>
    <x:row r="11" ht="22" customHeight="1">
      <x:c r="A11" s="43" t="str">
        <x:v>Name a specific event.</x:v>
      </x:c>
      <x:c r="B11" s="43"/>
      <x:c r="C11" s="43"/>
      <x:c r="D11" s="43"/>
      <x:c r="E11" s="43"/>
      <x:c r="F11" s="43"/>
      <x:c r="G11" s="43" t="str">
        <x:v>State what it may mean, with uncertainty.</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Task learning</x:v>
      </x:c>
      <x:c r="B18" s="39"/>
      <x:c r="C18" s="39"/>
      <x:c r="D18" s="39"/>
      <x:c r="E18" s="39"/>
      <x:c r="F18" s="39"/>
      <x:c r="G18" s="39" t="str">
        <x:v>04  Process learning</x:v>
      </x:c>
      <x:c r="H18" s="39"/>
      <x:c r="I18" s="39"/>
      <x:c r="J18" s="39"/>
      <x:c r="K18" s="39"/>
      <x:c r="L18" s="39"/>
      <x:c r="M18" s="12"/>
      <x:c r="N18" s="12"/>
    </x:row>
    <x:row r="19" ht="22" customHeight="1">
      <x:c r="A19" s="43" t="str">
        <x:v>Record what was learned about the substantive work.</x:v>
      </x:c>
      <x:c r="B19" s="43"/>
      <x:c r="C19" s="43"/>
      <x:c r="D19" s="43"/>
      <x:c r="E19" s="43"/>
      <x:c r="F19" s="43"/>
      <x:c r="G19" s="43" t="str">
        <x:v>Record what was learned about how the group worked.</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Next practice</x:v>
      </x:c>
      <x:c r="B26" s="39"/>
      <x:c r="C26" s="39"/>
      <x:c r="D26" s="39"/>
      <x:c r="E26" s="39"/>
      <x:c r="F26" s="39"/>
      <x:c r="G26" s="39" t="str">
        <x:v>06  Owner and evidence</x:v>
      </x:c>
      <x:c r="H26" s="39"/>
      <x:c r="I26" s="39"/>
      <x:c r="J26" s="39"/>
      <x:c r="K26" s="39"/>
      <x:c r="L26" s="39"/>
      <x:c r="M26" s="12"/>
      <x:c r="N26" s="12"/>
    </x:row>
    <x:row r="27" ht="22" customHeight="1">
      <x:c r="A27" s="43" t="str">
        <x:v>Choose a specific experiment.</x:v>
      </x:c>
      <x:c r="B27" s="43"/>
      <x:c r="C27" s="43"/>
      <x:c r="D27" s="43"/>
      <x:c r="E27" s="43"/>
      <x:c r="F27" s="43"/>
      <x:c r="G27" s="43" t="str">
        <x:v>Assign follow-up and a way to know what changed.</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Learning leads to an owned next practice and a proportionate check.</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Invite two minutes of quiet reflection. Ask for one concrete event that helped or hindered the work.</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Separate what happened from what people make of it. Encourage more than one interpretation where the evidence is ambiguous.</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Ask what the experience suggests about the task, the group process and the facilitation choices.</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Identify one practical change the group can try next. Avoid a long list that nobody owns.</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Read back the learning, the unresolved questions and the next action. Agree who may receive the record.</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 retrospective is not an invitation to expose private feelings or evaluate colleagues publicly.</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Experience</x:v>
      </x:c>
      <x:c r="B55" s="39"/>
      <x:c r="C55" s="39"/>
      <x:c r="D55" s="77" t="str">
        <x:v>The first plenary round produced mainly manager contributions; written input later added three frontline concerns.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Interpretation</x:v>
      </x:c>
      <x:c r="B58" s="39"/>
      <x:c r="C58" s="39"/>
      <x:c r="D58" s="77" t="str">
        <x:v>Status, time pressure or unclear invitation may have shaped who spoke. The group does not diagnose quieter participants.</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Task learning</x:v>
      </x:c>
      <x:c r="B61" s="39"/>
      <x:c r="C61" s="39"/>
      <x:c r="D61" s="77" t="str">
        <x:v>The urgency categories need clearer definitions before a common handover can be used reliably.</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Process learning</x:v>
      </x:c>
      <x:c r="B64" s="39"/>
      <x:c r="C64" s="39"/>
      <x:c r="D64" s="77" t="str">
        <x:v>Independent writing before discussion improved the range of issues considered; it did not remove all power differences.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Next practice</x:v>
      </x:c>
      <x:c r="B67" s="39"/>
      <x:c r="C67" s="39"/>
      <x:c r="D67" s="77" t="str">
        <x:v>Begin the next meeting with two minutes of independent reflection and check remote contributions before summarising.</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Owner and evidence</x:v>
      </x:c>
      <x:c r="B70" s="39"/>
      <x:c r="C70" s="39"/>
      <x:c r="D70" s="77" t="str">
        <x:v>Co-facilitator observes the next meeting and records whether different perspectives enter the final decision, not just whether more people speak.</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31.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C01 | Observation, interpretation and intervention</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Distinguish what you actually notice from your explanation before deciding whether and how to intervene.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C01 | Confronting | Live use; 15 minutes review</x:v>
      </x:c>
      <x:c r="B8" s="34"/>
      <x:c r="C8" s="34"/>
      <x:c r="D8" s="34"/>
      <x:c r="E8" s="34"/>
      <x:c r="F8" s="34"/>
      <x:c r="G8" s="34" t="str">
        <x:f>IFERROR(IF(HYPERLINK("HR_Delivery_Facilitation_Framework_and_Toolkit.pdf#page=104","PDF guide 104 / form 105 / example 106")="PDF guide 104 / form 105 / example 106",HYPERLINK("HR_Delivery_Facilitation_Framework_and_Toolkit.pdf#page=104","PDF guide 104 / form 105 / example 106"),"PDF guide 104 / form 105 / example 106"),"PDF guide 104 / form 105 / example 106")</x:f>
        <x:v>PDF guide 104 / form 105 / example 106</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Observation</x:v>
      </x:c>
      <x:c r="B10" s="39"/>
      <x:c r="C10" s="39"/>
      <x:c r="D10" s="39"/>
      <x:c r="E10" s="39"/>
      <x:c r="F10" s="39"/>
      <x:c r="G10" s="39" t="str">
        <x:v>02  Possible meanings</x:v>
      </x:c>
      <x:c r="H10" s="39"/>
      <x:c r="I10" s="39"/>
      <x:c r="J10" s="39"/>
      <x:c r="K10" s="39"/>
      <x:c r="L10" s="39"/>
      <x:c r="M10" s="12"/>
      <x:c r="N10" s="12"/>
    </x:row>
    <x:row r="11" ht="22" customHeight="1">
      <x:c r="A11" s="43" t="str">
        <x:v>Record what was seen or heard.</x:v>
      </x:c>
      <x:c r="B11" s="43"/>
      <x:c r="C11" s="43"/>
      <x:c r="D11" s="43"/>
      <x:c r="E11" s="43"/>
      <x:c r="F11" s="43"/>
      <x:c r="G11" s="43" t="str">
        <x:v>Write alternative explanations.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Relevance</x:v>
      </x:c>
      <x:c r="B18" s="39"/>
      <x:c r="C18" s="39"/>
      <x:c r="D18" s="39"/>
      <x:c r="E18" s="39"/>
      <x:c r="F18" s="39"/>
      <x:c r="G18" s="39" t="str">
        <x:v>04  Intervention</x:v>
      </x:c>
      <x:c r="H18" s="39"/>
      <x:c r="I18" s="39"/>
      <x:c r="J18" s="39"/>
      <x:c r="K18" s="39"/>
      <x:c r="L18" s="39"/>
      <x:c r="M18" s="12"/>
      <x:c r="N18" s="12"/>
    </x:row>
    <x:row r="19" ht="22" customHeight="1">
      <x:c r="A19" s="43" t="str">
        <x:v>Explain why attention may be needed.</x:v>
      </x:c>
      <x:c r="B19" s="43"/>
      <x:c r="C19" s="43"/>
      <x:c r="D19" s="43"/>
      <x:c r="E19" s="43"/>
      <x:c r="F19" s="43"/>
      <x:c r="G19" s="43" t="str">
        <x:v>Write the proposed words.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Response</x:v>
      </x:c>
      <x:c r="B26" s="39"/>
      <x:c r="C26" s="39"/>
      <x:c r="D26" s="39"/>
      <x:c r="E26" s="39"/>
      <x:c r="F26" s="39"/>
      <x:c r="G26" s="39" t="str">
        <x:v>06  Learning</x:v>
      </x:c>
      <x:c r="H26" s="39"/>
      <x:c r="I26" s="39"/>
      <x:c r="J26" s="39"/>
      <x:c r="K26" s="39"/>
      <x:c r="L26" s="39"/>
      <x:c r="M26" s="12"/>
      <x:c r="N26" s="12"/>
    </x:row>
    <x:row r="27" ht="22" customHeight="1">
      <x:c r="A27" s="43" t="str">
        <x:v>Record observable effects.</x:v>
      </x:c>
      <x:c r="B27" s="43"/>
      <x:c r="C27" s="43"/>
      <x:c r="D27" s="43"/>
      <x:c r="E27" s="43"/>
      <x:c r="F27" s="43"/>
      <x:c r="G27" s="43" t="str">
        <x:v>State what to retain or alter.</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A proportionate intervention is linked to an observable process and reviewed for its effect.</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Capture a specific observation: words, turn-taking, interruption, silence after a question or a repeated change of topic.</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Generate more than one possible explanation. Include a benign explanation and one related to the design of the process.</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Assess relevance, likely effect and your remit. Not every moment requires an intervention; a repeated or harmful pattern may do.</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Choose the least intrusive useful response. Ask a checking question where uncertainty is high; interrupt directly where protection is necessary.</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Observe the group's response and revise your interpretation. Record the effect rather than declaring the intervention successful because you delivered it.</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Avoid turning "I noticed" into a disguised personality judgement.</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Observation</x:v>
      </x:c>
      <x:c r="B55" s="39"/>
      <x:c r="C55" s="39"/>
      <x:c r="D55" s="77" t="str">
        <x:v>Three people interrupted an administrator before the example was complete.</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Possible meanings</x:v>
      </x:c>
      <x:c r="B58" s="39"/>
      <x:c r="C58" s="39"/>
      <x:c r="D58" s="77" t="str">
        <x:v>Time pressure, disagreement, unclear turn-taking or status differences may be involved. The facilitator does not assume hostility.</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Relevance</x:v>
      </x:c>
      <x:c r="B61" s="39"/>
      <x:c r="C61" s="39"/>
      <x:c r="D61" s="77" t="str">
        <x:v>The group is deciding a process used by administrators; their account has not yet been heard.</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Intervention</x:v>
      </x:c>
      <x:c r="B64" s="39"/>
      <x:c r="C64" s="39"/>
      <x:c r="D64" s="77" t="str">
        <x:v>"I have noticed this example has been interrupted three times. Let us hear it through, then invite questions."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Response</x:v>
      </x:c>
      <x:c r="B67" s="39"/>
      <x:c r="C67" s="39"/>
      <x:c r="D67" s="77" t="str">
        <x:v>The speaker completes the account. The group discovers that a key instruction had changed after the handover was sent.</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Learning</x:v>
      </x:c>
      <x:c r="B70" s="39"/>
      <x:c r="C70" s="39"/>
      <x:c r="D70" s="77" t="str">
        <x:v>The interruption restored access to evidence. Next time agree turn-taking at the start rather than relying only on correction.</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32.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C02 | Permission to challenge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Agree how the facilitator and participants may raise difficult process issues without promising a conflict-free event.</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C02 | Confronting | 15-25 minutes</x:v>
      </x:c>
      <x:c r="B8" s="34"/>
      <x:c r="C8" s="34"/>
      <x:c r="D8" s="34"/>
      <x:c r="E8" s="34"/>
      <x:c r="F8" s="34"/>
      <x:c r="G8" s="34" t="str">
        <x:f>IFERROR(IF(HYPERLINK("HR_Delivery_Facilitation_Framework_and_Toolkit.pdf#page=107","PDF guide 107 / form 108 / example 109")="PDF guide 107 / form 108 / example 109",HYPERLINK("HR_Delivery_Facilitation_Framework_and_Toolkit.pdf#page=107","PDF guide 107 / form 108 / example 109"),"PDF guide 107 / form 108 / example 109"),"PDF guide 107 / form 108 / example 109")</x:f>
        <x:v>PDF guide 107 / form 108 / example 109</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Purpose of challenge</x:v>
      </x:c>
      <x:c r="B10" s="39"/>
      <x:c r="C10" s="39"/>
      <x:c r="D10" s="39"/>
      <x:c r="E10" s="39"/>
      <x:c r="F10" s="39"/>
      <x:c r="G10" s="39" t="str">
        <x:v>02  Permission</x:v>
      </x:c>
      <x:c r="H10" s="39"/>
      <x:c r="I10" s="39"/>
      <x:c r="J10" s="39"/>
      <x:c r="K10" s="39"/>
      <x:c r="L10" s="39"/>
      <x:c r="M10" s="12"/>
      <x:c r="N10" s="12"/>
    </x:row>
    <x:row r="11" ht="22" customHeight="1">
      <x:c r="A11" s="43" t="str">
        <x:v>State what challenge is for.</x:v>
      </x:c>
      <x:c r="B11" s="43"/>
      <x:c r="C11" s="43"/>
      <x:c r="D11" s="43"/>
      <x:c r="E11" s="43"/>
      <x:c r="F11" s="43"/>
      <x:c r="G11" s="43" t="str">
        <x:v>Record what the group agrees.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Language</x:v>
      </x:c>
      <x:c r="B18" s="39"/>
      <x:c r="C18" s="39"/>
      <x:c r="D18" s="39"/>
      <x:c r="E18" s="39"/>
      <x:c r="F18" s="39"/>
      <x:c r="G18" s="39" t="str">
        <x:v>04  Correction rights</x:v>
      </x:c>
      <x:c r="H18" s="39"/>
      <x:c r="I18" s="39"/>
      <x:c r="J18" s="39"/>
      <x:c r="K18" s="39"/>
      <x:c r="L18" s="39"/>
      <x:c r="M18" s="12"/>
      <x:c r="N18" s="12"/>
    </x:row>
    <x:row r="19" ht="22" customHeight="1">
      <x:c r="A19" s="43" t="str">
        <x:v>Write a usable sentence.</x:v>
      </x:c>
      <x:c r="B19" s="43"/>
      <x:c r="C19" s="43"/>
      <x:c r="D19" s="43"/>
      <x:c r="E19" s="43"/>
      <x:c r="F19" s="43"/>
      <x:c r="G19" s="43" t="str">
        <x:v>State how an interpretation can be challenged.</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Boundaries</x:v>
      </x:c>
      <x:c r="B26" s="39"/>
      <x:c r="C26" s="39"/>
      <x:c r="D26" s="39"/>
      <x:c r="E26" s="39"/>
      <x:c r="F26" s="39"/>
      <x:c r="G26" s="39" t="str">
        <x:v>06  Review</x:v>
      </x:c>
      <x:c r="H26" s="39"/>
      <x:c r="I26" s="39"/>
      <x:c r="J26" s="39"/>
      <x:c r="K26" s="39"/>
      <x:c r="L26" s="39"/>
      <x:c r="M26" s="12"/>
      <x:c r="N26" s="12"/>
    </x:row>
    <x:row r="27" ht="22" customHeight="1">
      <x:c r="A27" s="43" t="str">
        <x:v>Identify unacceptable conduct and stop conditions.</x:v>
      </x:c>
      <x:c r="B27" s="43"/>
      <x:c r="C27" s="43"/>
      <x:c r="D27" s="43"/>
      <x:c r="E27" s="43"/>
      <x:c r="F27" s="43"/>
      <x:c r="G27" s="43" t="str">
        <x:v>Specify when to check the contract.</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group knows how challenge may happen and how it can question the facilitator.</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Explain that useful work may require questioning assumptions and noticing behaviour that prevents participation.</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Ask what kind of challenge helps the group think and what kind damages dignity or shuts people down.</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Agree language for observations, questions, impact and requests. Include the right to correct the facilitator's interpretation.</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Specify non-negotiable boundaries against personal attacks and what will happen if the process becomes unsafe.</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Test the agreement with a brief example and ask participants to suggest a better response. Revisit the contract after the first difficult moment.</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Permission to challenge is not permission to humiliate. A sponsor cannot consent on behalf of every participant to intrusive personal work.</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Purpose of challenge</x:v>
      </x:c>
      <x:c r="B55" s="39"/>
      <x:c r="C55" s="39"/>
      <x:c r="D55" s="77" t="str">
        <x:v>To examine assumptions and patterns that keep the group from designing a workable trial, not to expose or embarrass individuals.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Permission</x:v>
      </x:c>
      <x:c r="B58" s="39"/>
      <x:c r="C58" s="39"/>
      <x:c r="D58" s="77" t="str">
        <x:v>Facilitator or participant may name a process observation, explain its effect and ask a question about it.</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Language</x:v>
      </x:c>
      <x:c r="B61" s="39"/>
      <x:c r="C61" s="39"/>
      <x:c r="D61" s="77" t="str">
        <x:v>"We say frontline input matters, but we have not yet heard the people who do this step. How shall we correct that?"</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Correction rights</x:v>
      </x:c>
      <x:c r="B64" s="39"/>
      <x:c r="C64" s="39"/>
      <x:c r="D64" s="77" t="str">
        <x:v>Anyone may say the observation is incomplete or the interpretation does not fit. The facilitator checks rather than defending authority.</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Boundaries</x:v>
      </x:c>
      <x:c r="B67" s="39"/>
      <x:c r="C67" s="39"/>
      <x:c r="D67" s="77" t="str">
        <x:v>Challenge ideas, evidence and behaviour. Do not ridicule, attribute motives or demand personal disclosures.</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Review</x:v>
      </x:c>
      <x:c r="B70" s="39"/>
      <x:c r="C70" s="39"/>
      <x:c r="D70" s="77" t="str">
        <x:v>After the first option discussion, ask whether the challenge agreement is helping the group examine real issues.</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33.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C03 | Assumption test</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Expose a consequential assumption and design a fair way to test it.</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C03 | Confronting | 25-45 minutes</x:v>
      </x:c>
      <x:c r="B8" s="34"/>
      <x:c r="C8" s="34"/>
      <x:c r="D8" s="34"/>
      <x:c r="E8" s="34"/>
      <x:c r="F8" s="34"/>
      <x:c r="G8" s="34" t="str">
        <x:f>IFERROR(IF(HYPERLINK("HR_Delivery_Facilitation_Framework_and_Toolkit.pdf#page=110","PDF guide 110 / form 111 / example 112")="PDF guide 110 / form 111 / example 112",HYPERLINK("HR_Delivery_Facilitation_Framework_and_Toolkit.pdf#page=110","PDF guide 110 / form 111 / example 112"),"PDF guide 110 / form 111 / example 112"),"PDF guide 110 / form 111 / example 112")</x:f>
        <x:v>PDF guide 110 / form 111 / example 112</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Claim</x:v>
      </x:c>
      <x:c r="B10" s="39"/>
      <x:c r="C10" s="39"/>
      <x:c r="D10" s="39"/>
      <x:c r="E10" s="39"/>
      <x:c r="F10" s="39"/>
      <x:c r="G10" s="39" t="str">
        <x:v>02  Supporting evidence</x:v>
      </x:c>
      <x:c r="H10" s="39"/>
      <x:c r="I10" s="39"/>
      <x:c r="J10" s="39"/>
      <x:c r="K10" s="39"/>
      <x:c r="L10" s="39"/>
      <x:c r="M10" s="12"/>
      <x:c r="N10" s="12"/>
    </x:row>
    <x:row r="11" ht="22" customHeight="1">
      <x:c r="A11" s="43" t="str">
        <x:v>Record the consequential assumption.</x:v>
      </x:c>
      <x:c r="B11" s="43"/>
      <x:c r="C11" s="43"/>
      <x:c r="D11" s="43"/>
      <x:c r="E11" s="43"/>
      <x:c r="F11" s="43"/>
      <x:c r="G11" s="43" t="str">
        <x:v>List examples or data with limits.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Alternative account</x:v>
      </x:c>
      <x:c r="B18" s="39"/>
      <x:c r="C18" s="39"/>
      <x:c r="D18" s="39"/>
      <x:c r="E18" s="39"/>
      <x:c r="F18" s="39"/>
      <x:c r="G18" s="39" t="str">
        <x:v>04  Test</x:v>
      </x:c>
      <x:c r="H18" s="39"/>
      <x:c r="I18" s="39"/>
      <x:c r="J18" s="39"/>
      <x:c r="K18" s="39"/>
      <x:c r="L18" s="39"/>
      <x:c r="M18" s="12"/>
      <x:c r="N18" s="12"/>
    </x:row>
    <x:row r="19" ht="22" customHeight="1">
      <x:c r="A19" s="43" t="str">
        <x:v>Suggest another plausible explanation.</x:v>
      </x:c>
      <x:c r="B19" s="43"/>
      <x:c r="C19" s="43"/>
      <x:c r="D19" s="43"/>
      <x:c r="E19" s="43"/>
      <x:c r="F19" s="43"/>
      <x:c r="G19" s="43" t="str">
        <x:v>Describe the smallest informative check.</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Reconsideration rule</x:v>
      </x:c>
      <x:c r="B26" s="39"/>
      <x:c r="C26" s="39"/>
      <x:c r="D26" s="39"/>
      <x:c r="E26" s="39"/>
      <x:c r="F26" s="39"/>
      <x:c r="G26" s="39" t="str">
        <x:v>06  Owner and decision</x:v>
      </x:c>
      <x:c r="H26" s="39"/>
      <x:c r="I26" s="39"/>
      <x:c r="J26" s="39"/>
      <x:c r="K26" s="39"/>
      <x:c r="L26" s="39"/>
      <x:c r="M26" s="12"/>
      <x:c r="N26" s="12"/>
    </x:row>
    <x:row r="27" ht="22" customHeight="1">
      <x:c r="A27" s="43" t="str">
        <x:v>State what would change the decision.</x:v>
      </x:c>
      <x:c r="B27" s="43"/>
      <x:c r="C27" s="43"/>
      <x:c r="D27" s="43"/>
      <x:c r="E27" s="43"/>
      <x:c r="F27" s="43"/>
      <x:c r="G27" s="43" t="str">
        <x:v>Assign responsibility and link to the choice.</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group has a testable question rather than a contest of confidence.</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Choose a claim that affects the decision, such as "people will never use another form". Write it without softening or exaggerating it.</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Ask what evidence supports it and what evidence would count against it. Separate experience from a universal claim.</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Generate alternative explanations and identify the conditions under which the claim might or might not hold.</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Design a low-risk test or a focused information request. Agree what result would lead the group to reconsider.</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Record the owner, deadline and decision affected. Do not debate indefinitely when a small piece of evidence can resolve the issue.</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An assumption test must be capable of changing your view. Do not design it merely to confirm the preferred option.</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Claim</x:v>
      </x:c>
      <x:c r="B55" s="39"/>
      <x:c r="C55" s="39"/>
      <x:c r="D55" s="77" t="str">
        <x:v>A minimum-information handover will necessarily add unacceptable administration.</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Supporting evidence</x:v>
      </x:c>
      <x:c r="B58" s="39"/>
      <x:c r="C58" s="39"/>
      <x:c r="D58" s="77" t="str">
        <x:v>Two participants recall previous forms becoming long and repetitive; those forms are not identical to the proposed trial.</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Alternative account</x:v>
      </x:c>
      <x:c r="B61" s="39"/>
      <x:c r="C61" s="39"/>
      <x:c r="D61" s="77" t="str">
        <x:v>Workload may depend on duplicate fields, unclear triggers and whether information is already captured elsewhere.</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Test</x:v>
      </x:c>
      <x:c r="B64" s="39"/>
      <x:c r="C64" s="39"/>
      <x:c r="D64" s="77" t="str">
        <x:v>Five practitioners complete the proposed format using anonymised examples and record what they had to duplicate or clarify.</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Reconsideration rule</x:v>
      </x:c>
      <x:c r="B67" s="39"/>
      <x:c r="C67" s="39"/>
      <x:c r="D67" s="77" t="str">
        <x:v>Remove fields that do not inform receiving action; redesign if the form duplicates existing records without a clear benefit.</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Owner and decision</x:v>
      </x:c>
      <x:c r="B70" s="39"/>
      <x:c r="C70" s="39"/>
      <x:c r="D70" s="77" t="str">
        <x:v>The process analyst gathers the evidence before trial approval. The group revisits the workload assumption at the next meeting.</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34.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C04 | Discrepancy feedback</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Raise a mismatch between an expressed commitment and observable behaviour in a way the group can examine.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C04 | Confronting | 5-15 minutes</x:v>
      </x:c>
      <x:c r="B8" s="34"/>
      <x:c r="C8" s="34"/>
      <x:c r="D8" s="34"/>
      <x:c r="E8" s="34"/>
      <x:c r="F8" s="34"/>
      <x:c r="G8" s="34" t="str">
        <x:f>IFERROR(IF(HYPERLINK("HR_Delivery_Facilitation_Framework_and_Toolkit.pdf#page=113","PDF guide 113 / form 114 / example 115")="PDF guide 113 / form 114 / example 115",HYPERLINK("HR_Delivery_Facilitation_Framework_and_Toolkit.pdf#page=113","PDF guide 113 / form 114 / example 115"),"PDF guide 113 / form 114 / example 115"),"PDF guide 113 / form 114 / example 115")</x:f>
        <x:v>PDF guide 113 / form 114 / example 115</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Commitment</x:v>
      </x:c>
      <x:c r="B10" s="39"/>
      <x:c r="C10" s="39"/>
      <x:c r="D10" s="39"/>
      <x:c r="E10" s="39"/>
      <x:c r="F10" s="39"/>
      <x:c r="G10" s="39" t="str">
        <x:v>02  Observation</x:v>
      </x:c>
      <x:c r="H10" s="39"/>
      <x:c r="I10" s="39"/>
      <x:c r="J10" s="39"/>
      <x:c r="K10" s="39"/>
      <x:c r="L10" s="39"/>
      <x:c r="M10" s="12"/>
      <x:c r="N10" s="12"/>
    </x:row>
    <x:row r="11" ht="22" customHeight="1">
      <x:c r="A11" s="43" t="str">
        <x:v>Quote or paraphrase the agreed working commitment.</x:v>
      </x:c>
      <x:c r="B11" s="43"/>
      <x:c r="C11" s="43"/>
      <x:c r="D11" s="43"/>
      <x:c r="E11" s="43"/>
      <x:c r="F11" s="43"/>
      <x:c r="G11" s="43" t="str">
        <x:v>Record specific behaviour.</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Impact</x:v>
      </x:c>
      <x:c r="B18" s="39"/>
      <x:c r="C18" s="39"/>
      <x:c r="D18" s="39"/>
      <x:c r="E18" s="39"/>
      <x:c r="F18" s="39"/>
      <x:c r="G18" s="39" t="str">
        <x:v>04  Feedback words</x:v>
      </x:c>
      <x:c r="H18" s="39"/>
      <x:c r="I18" s="39"/>
      <x:c r="J18" s="39"/>
      <x:c r="K18" s="39"/>
      <x:c r="L18" s="39"/>
      <x:c r="M18" s="12"/>
      <x:c r="N18" s="12"/>
    </x:row>
    <x:row r="19" ht="22" customHeight="1">
      <x:c r="A19" s="43" t="str">
        <x:v>Explain the effect on the agreed purpose.</x:v>
      </x:c>
      <x:c r="B19" s="43"/>
      <x:c r="C19" s="43"/>
      <x:c r="D19" s="43"/>
      <x:c r="E19" s="43"/>
      <x:c r="F19" s="43"/>
      <x:c r="G19" s="43" t="str">
        <x:v>Write a clear, non-accusatory intervention.</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Response and repair</x:v>
      </x:c>
      <x:c r="B26" s="39"/>
      <x:c r="C26" s="39"/>
      <x:c r="D26" s="39"/>
      <x:c r="E26" s="39"/>
      <x:c r="F26" s="39"/>
      <x:c r="G26" s="39" t="str">
        <x:v>06  Follow-up</x:v>
      </x:c>
      <x:c r="H26" s="39"/>
      <x:c r="I26" s="39"/>
      <x:c r="J26" s="39"/>
      <x:c r="K26" s="39"/>
      <x:c r="L26" s="39"/>
      <x:c r="M26" s="12"/>
      <x:c r="N26" s="12"/>
    </x:row>
    <x:row r="27" ht="22" customHeight="1">
      <x:c r="A27" s="43" t="str">
        <x:v>Record the group's response.</x:v>
      </x:c>
      <x:c r="B27" s="43"/>
      <x:c r="C27" s="43"/>
      <x:c r="D27" s="43"/>
      <x:c r="E27" s="43"/>
      <x:c r="F27" s="43"/>
      <x:c r="G27" s="43" t="str">
        <x:v>Specify the next check.</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discrepancy becomes a shared issue the group can correct.</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Identify the commitment the group has actually made. Do not invent a standard that was never agreed.</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Choose a recent, specific observation relevant to that commitment. Avoid a catalogue of historical grievances.</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State the discrepancy tentatively and without attributing motive. Ask whether the group sees it similarly.</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Invite an explanation and a practical repair. The aim is learning and alignment, not winning an argument.</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Confirm the changed agreement or behaviour and check its effect later. Record only what is necessary for the work.</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Do not use feedback to smuggle in a diagnosis of character or a private agenda.</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Commitment</x:v>
      </x:c>
      <x:c r="B55" s="39"/>
      <x:c r="C55" s="39"/>
      <x:c r="D55" s="77" t="str">
        <x:v>The group agreed that remote participants would have the same opportunity to shape the final trial.</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Observation</x:v>
      </x:c>
      <x:c r="B58" s="39"/>
      <x:c r="C58" s="39"/>
      <x:c r="D58" s="77" t="str">
        <x:v>The room made a decision while two remote participants were reconnecting after an audio failure.</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Impact</x:v>
      </x:c>
      <x:c r="B61" s="39"/>
      <x:c r="C61" s="39"/>
      <x:c r="D61" s="77" t="str">
        <x:v>The decision may not reflect all the relevant operational experience and cannot yet be described as shared.</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Feedback words</x:v>
      </x:c>
      <x:c r="B64" s="39"/>
      <x:c r="C64" s="39"/>
      <x:c r="D64" s="77" t="str">
        <x:v>"We agreed equal access to this decision. Two colleagues could not hear the last discussion. I propose we reopen that point before confirming it."</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Response and repair</x:v>
      </x:c>
      <x:c r="B67" s="39"/>
      <x:c r="C67" s="39"/>
      <x:c r="D67" s="77" t="str">
        <x:v>The group restates the options, hears the remote concerns and changes the exception route.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Follow-up</x:v>
      </x:c>
      <x:c r="B70" s="39"/>
      <x:c r="C70" s="39"/>
      <x:c r="D70" s="77" t="str">
        <x:v>Co-host confirms audio before each subsequent decision and explicitly invites remote correction of summaries.</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35.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C05 | Dominance and exclusion reset</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Restore access to the conversation without labelling participants as difficult personalities.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C05 | Confronting | 3-10 minutes</x:v>
      </x:c>
      <x:c r="B8" s="34"/>
      <x:c r="C8" s="34"/>
      <x:c r="D8" s="34"/>
      <x:c r="E8" s="34"/>
      <x:c r="F8" s="34"/>
      <x:c r="G8" s="34" t="str">
        <x:f>IFERROR(IF(HYPERLINK("HR_Delivery_Facilitation_Framework_and_Toolkit.pdf#page=116","PDF guide 116 / form 117 / example 118")="PDF guide 116 / form 117 / example 118",HYPERLINK("HR_Delivery_Facilitation_Framework_and_Toolkit.pdf#page=116","PDF guide 116 / form 117 / example 118"),"PDF guide 116 / form 117 / example 118"),"PDF guide 116 / form 117 / example 118")</x:f>
        <x:v>PDF guide 116 / form 117 / example 118</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Pattern</x:v>
      </x:c>
      <x:c r="B10" s="39"/>
      <x:c r="C10" s="39"/>
      <x:c r="D10" s="39"/>
      <x:c r="E10" s="39"/>
      <x:c r="F10" s="39"/>
      <x:c r="G10" s="39" t="str">
        <x:v>02  Task relevance</x:v>
      </x:c>
      <x:c r="H10" s="39"/>
      <x:c r="I10" s="39"/>
      <x:c r="J10" s="39"/>
      <x:c r="K10" s="39"/>
      <x:c r="L10" s="39"/>
      <x:c r="M10" s="12"/>
      <x:c r="N10" s="12"/>
    </x:row>
    <x:row r="11" ht="22" customHeight="1">
      <x:c r="A11" s="43" t="str">
        <x:v>Record observable participation evidence.</x:v>
      </x:c>
      <x:c r="B11" s="43"/>
      <x:c r="C11" s="43"/>
      <x:c r="D11" s="43"/>
      <x:c r="E11" s="43"/>
      <x:c r="F11" s="43"/>
      <x:c r="G11" s="43" t="str">
        <x:v>Explain what may be missing.</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Reset invitation</x:v>
      </x:c>
      <x:c r="B18" s="39"/>
      <x:c r="C18" s="39"/>
      <x:c r="D18" s="39"/>
      <x:c r="E18" s="39"/>
      <x:c r="F18" s="39"/>
      <x:c r="G18" s="39" t="str">
        <x:v>04  Structure</x:v>
      </x:c>
      <x:c r="H18" s="39"/>
      <x:c r="I18" s="39"/>
      <x:c r="J18" s="39"/>
      <x:c r="K18" s="39"/>
      <x:c r="L18" s="39"/>
      <x:c r="M18" s="12"/>
      <x:c r="N18" s="12"/>
    </x:row>
    <x:row r="19" ht="22" customHeight="1">
      <x:c r="A19" s="43" t="str">
        <x:v>Write the facilitator's words.</x:v>
      </x:c>
      <x:c r="B19" s="43"/>
      <x:c r="C19" s="43"/>
      <x:c r="D19" s="43"/>
      <x:c r="E19" s="43"/>
      <x:c r="F19" s="43"/>
      <x:c r="G19" s="43" t="str">
        <x:v>Specify the equal-access process.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Boundary</x:v>
      </x:c>
      <x:c r="B26" s="39"/>
      <x:c r="C26" s="39"/>
      <x:c r="D26" s="39"/>
      <x:c r="E26" s="39"/>
      <x:c r="F26" s="39"/>
      <x:c r="G26" s="39" t="str">
        <x:v>06  Effect</x:v>
      </x:c>
      <x:c r="H26" s="39"/>
      <x:c r="I26" s="39"/>
      <x:c r="J26" s="39"/>
      <x:c r="K26" s="39"/>
      <x:c r="L26" s="39"/>
      <x:c r="M26" s="12"/>
      <x:c r="N26" s="12"/>
    </x:row>
    <x:row r="27" ht="22" customHeight="1">
      <x:c r="A27" s="43" t="str">
        <x:v>State what will be interrupted.</x:v>
      </x:c>
      <x:c r="B27" s="43"/>
      <x:c r="C27" s="43"/>
      <x:c r="D27" s="43"/>
      <x:c r="E27" s="43"/>
      <x:c r="F27" s="43"/>
      <x:c r="G27" s="43" t="str">
        <x:v>Record whether new information shaped the output.</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Relevant perspectives can enter and affect the group's reasoning.</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Notice a pattern of access: who is interrupted, who gets questions and whose ideas enter the summary. Do not equate silence with disengagement.</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Name the process neutrally and link it to the task: the decision needs more than the perspectives already heard.</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Offer a structured reset such as quiet writing, a round with a pass, pairs or a written contribution route.</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Explain the temporary boundary: no second contribution until others have had a chance, or a time-limited turn. Apply it consistently.</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Check whether the reset changes the work, not merely the airtime. Preserve the right to listen and avoid forcing anyone to speak.</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Equal airtime is not always the right aim. Equitable access, voluntary contribution and influence on the work matter more.</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Pattern</x:v>
      </x:c>
      <x:c r="B55" s="39"/>
      <x:c r="C55" s="39"/>
      <x:c r="D55" s="77" t="str">
        <x:v>In the first ten minutes, four managers supplied most examples and three frontline contributions were cut short.</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Task relevance</x:v>
      </x:c>
      <x:c r="B58" s="39"/>
      <x:c r="C58" s="39"/>
      <x:c r="D58" s="77" t="str">
        <x:v>The proposed process must work for people who complete it, not only for those who approve it.</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Reset invitation</x:v>
      </x:c>
      <x:c r="B61" s="39"/>
      <x:c r="C61" s="39"/>
      <x:c r="D61" s="77" t="str">
        <x:v>"We have heard several managerial perspectives. Please take two minutes to write what we may be missing before we discuss options."</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Structure</x:v>
      </x:c>
      <x:c r="B64" s="39"/>
      <x:c r="C64" s="39"/>
      <x:c r="D64" s="77" t="str">
        <x:v>One contribution per person in a round, with a pass available; written input accepted through the co-host.</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Boundary</x:v>
      </x:c>
      <x:c r="B67" s="39"/>
      <x:c r="C67" s="39"/>
      <x:c r="D67" s="77" t="str">
        <x:v>Facilitator stops interruptions and repeated turns during the first round; the rule applies regardless of seniority.</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Effect</x:v>
      </x:c>
      <x:c r="B70" s="39"/>
      <x:c r="C70" s="39"/>
      <x:c r="D70" s="77" t="str">
        <x:v>The group adds an out-of-hours receiving role after a frontline example. Voice has influenced the design, not just filled a speaking slot.</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36.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C06 | Impasse and stalled-meeting reset</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Identify what kind of blockage the group faces and choose a response that fits it.</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C06 | Confronting | 10-25 minutes</x:v>
      </x:c>
      <x:c r="B8" s="34"/>
      <x:c r="C8" s="34"/>
      <x:c r="D8" s="34"/>
      <x:c r="E8" s="34"/>
      <x:c r="F8" s="34"/>
      <x:c r="G8" s="34" t="str">
        <x:f>IFERROR(IF(HYPERLINK("HR_Delivery_Facilitation_Framework_and_Toolkit.pdf#page=119","PDF guide 119 / form 120 / example 121")="PDF guide 119 / form 120 / example 121",HYPERLINK("HR_Delivery_Facilitation_Framework_and_Toolkit.pdf#page=119","PDF guide 119 / form 120 / example 121"),"PDF guide 119 / form 120 / example 121"),"PDF guide 119 / form 120 / example 121")</x:f>
        <x:v>PDF guide 119 / form 120 / example 121</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Stuck point</x:v>
      </x:c>
      <x:c r="B10" s="39"/>
      <x:c r="C10" s="39"/>
      <x:c r="D10" s="39"/>
      <x:c r="E10" s="39"/>
      <x:c r="F10" s="39"/>
      <x:c r="G10" s="39" t="str">
        <x:v>02  Type of blockage</x:v>
      </x:c>
      <x:c r="H10" s="39"/>
      <x:c r="I10" s="39"/>
      <x:c r="J10" s="39"/>
      <x:c r="K10" s="39"/>
      <x:c r="L10" s="39"/>
      <x:c r="M10" s="12"/>
      <x:c r="N10" s="12"/>
    </x:row>
    <x:row r="11" ht="22" customHeight="1">
      <x:c r="A11" s="43" t="str">
        <x:v>Name the exact issue.</x:v>
      </x:c>
      <x:c r="B11" s="43"/>
      <x:c r="C11" s="43"/>
      <x:c r="D11" s="43"/>
      <x:c r="E11" s="43"/>
      <x:c r="F11" s="43"/>
      <x:c r="G11" s="43" t="str">
        <x:v>Identify the missing condition.</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Interests</x:v>
      </x:c>
      <x:c r="B18" s="39"/>
      <x:c r="C18" s="39"/>
      <x:c r="D18" s="39"/>
      <x:c r="E18" s="39"/>
      <x:c r="F18" s="39"/>
      <x:c r="G18" s="39" t="str">
        <x:v>04  Shared ground</x:v>
      </x:c>
      <x:c r="H18" s="39"/>
      <x:c r="I18" s="39"/>
      <x:c r="J18" s="39"/>
      <x:c r="K18" s="39"/>
      <x:c r="L18" s="39"/>
      <x:c r="M18" s="12"/>
      <x:c r="N18" s="12"/>
    </x:row>
    <x:row r="19" ht="22" customHeight="1">
      <x:c r="A19" s="43" t="str">
        <x:v>Record each concern in acceptable language.</x:v>
      </x:c>
      <x:c r="B19" s="43"/>
      <x:c r="C19" s="43"/>
      <x:c r="D19" s="43"/>
      <x:c r="E19" s="43"/>
      <x:c r="F19" s="43"/>
      <x:c r="G19" s="43" t="str">
        <x:v>Identify what is already accepted.</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Next move</x:v>
      </x:c>
      <x:c r="B26" s="39"/>
      <x:c r="C26" s="39"/>
      <x:c r="D26" s="39"/>
      <x:c r="E26" s="39"/>
      <x:c r="F26" s="39"/>
      <x:c r="G26" s="39" t="str">
        <x:v>06  Unresolved record</x:v>
      </x:c>
      <x:c r="H26" s="39"/>
      <x:c r="I26" s="39"/>
      <x:c r="J26" s="39"/>
      <x:c r="K26" s="39"/>
      <x:c r="L26" s="39"/>
      <x:c r="M26" s="12"/>
      <x:c r="N26" s="12"/>
    </x:row>
    <x:row r="27" ht="22" customHeight="1">
      <x:c r="A27" s="43" t="str">
        <x:v>Choose a bounded response.</x:v>
      </x:c>
      <x:c r="B27" s="43"/>
      <x:c r="C27" s="43"/>
      <x:c r="D27" s="43"/>
      <x:c r="E27" s="43"/>
      <x:c r="F27" s="43"/>
      <x:c r="G27" s="43" t="str">
        <x:v>Assign evidence or authority follow-up.</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group knows why it is stuck and what will move the issue forward.</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Pause and describe the point at which progress has stopped. Ask whether the group is missing evidence, authority, a shared question or a workable procedure.</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Separate disagreement about facts, values, interests, implementation and the decision rule. Different blockages need different responses.</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Invite each side to state the concern they need addressed, without rebuttal. Check that the summaries are accurate.</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Choose one next move: clarify the question, obtain evidence, redesign an option, take a break, seek authority or defer responsibly.</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Record the unresolved point and the follow-up owner. Do not announce consensus simply because the allotted time has ended.</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Some impasses reflect legitimate conflicts of interest or missing authority, not poor facilitation.</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Stuck point</x:v>
      </x:c>
      <x:c r="B55" s="39"/>
      <x:c r="C55" s="39"/>
      <x:c r="D55" s="77" t="str">
        <x:v>The group cannot agree whether acknowledgements must be immediate or within the same shift.</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Type of blockage</x:v>
      </x:c>
      <x:c r="B58" s="39"/>
      <x:c r="C58" s="39"/>
      <x:c r="D58" s="77" t="str">
        <x:v>The disagreement combines workload concerns with uncertainty about what counts as urgent.</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Interests</x:v>
      </x:c>
      <x:c r="B61" s="39"/>
      <x:c r="C61" s="39"/>
      <x:c r="D61" s="77" t="str">
        <x:v>Senders need confidence that work is owned; receivers need a feasible expectation during busy periods.</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Shared ground</x:v>
      </x:c>
      <x:c r="B64" s="39"/>
      <x:c r="C64" s="39"/>
      <x:c r="D64" s="77" t="str">
        <x:v>Both groups support named receiving responsibility and a separate route for genuinely urgent matters.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Next move</x:v>
      </x:c>
      <x:c r="B67" s="39"/>
      <x:c r="C67" s="39"/>
      <x:c r="D67" s="77" t="str">
        <x:v>Define urgency first, then test a same-shift acknowledgement standard for routine work.</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Unresolved record</x:v>
      </x:c>
      <x:c r="B70" s="39"/>
      <x:c r="C70" s="39"/>
      <x:c r="D70" s="77" t="str">
        <x:v>The process owner will confirm the urgent category with policy colleagues before the trial; no universal response-time promise is made today.</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37.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C07 | Concern and objection inquiry</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Explore objections as information while preserving the distinction between a concern, a preference and a decision right.</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C07 | Confronting | 20-40 minutes</x:v>
      </x:c>
      <x:c r="B8" s="34"/>
      <x:c r="C8" s="34"/>
      <x:c r="D8" s="34"/>
      <x:c r="E8" s="34"/>
      <x:c r="F8" s="34"/>
      <x:c r="G8" s="34" t="str">
        <x:f>IFERROR(IF(HYPERLINK("HR_Delivery_Facilitation_Framework_and_Toolkit.pdf#page=122","PDF guide 122 / form 123 / example 124")="PDF guide 122 / form 123 / example 124",HYPERLINK("HR_Delivery_Facilitation_Framework_and_Toolkit.pdf#page=122","PDF guide 122 / form 123 / example 124"),"PDF guide 122 / form 123 / example 124"),"PDF guide 122 / form 123 / example 124")</x:f>
        <x:v>PDF guide 122 / form 123 / example 124</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Proposal</x:v>
      </x:c>
      <x:c r="B10" s="39"/>
      <x:c r="C10" s="39"/>
      <x:c r="D10" s="39"/>
      <x:c r="E10" s="39"/>
      <x:c r="F10" s="39"/>
      <x:c r="G10" s="39" t="str">
        <x:v>02  Concern</x:v>
      </x:c>
      <x:c r="H10" s="39"/>
      <x:c r="I10" s="39"/>
      <x:c r="J10" s="39"/>
      <x:c r="K10" s="39"/>
      <x:c r="L10" s="39"/>
      <x:c r="M10" s="12"/>
      <x:c r="N10" s="12"/>
    </x:row>
    <x:row r="11" ht="22" customHeight="1">
      <x:c r="A11" s="43" t="str">
        <x:v>Record the option under consideration.</x:v>
      </x:c>
      <x:c r="B11" s="43"/>
      <x:c r="C11" s="43"/>
      <x:c r="D11" s="43"/>
      <x:c r="E11" s="43"/>
      <x:c r="F11" s="43"/>
      <x:c r="G11" s="43" t="str">
        <x:v>Describe the anticipated consequence.</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Basis</x:v>
      </x:c>
      <x:c r="B18" s="39"/>
      <x:c r="C18" s="39"/>
      <x:c r="D18" s="39"/>
      <x:c r="E18" s="39"/>
      <x:c r="F18" s="39"/>
      <x:c r="G18" s="39" t="str">
        <x:v>04  Adjustment</x:v>
      </x:c>
      <x:c r="H18" s="39"/>
      <x:c r="I18" s="39"/>
      <x:c r="J18" s="39"/>
      <x:c r="K18" s="39"/>
      <x:c r="L18" s="39"/>
      <x:c r="M18" s="12"/>
      <x:c r="N18" s="12"/>
    </x:row>
    <x:row r="19" ht="22" customHeight="1">
      <x:c r="A19" s="43" t="str">
        <x:v>State evidence, uncertainty and conditions.</x:v>
      </x:c>
      <x:c r="B19" s="43"/>
      <x:c r="C19" s="43"/>
      <x:c r="D19" s="43"/>
      <x:c r="E19" s="43"/>
      <x:c r="F19" s="43"/>
      <x:c r="G19" s="43" t="str">
        <x:v>Describe a change to address the concern.</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Remaining objection</x:v>
      </x:c>
      <x:c r="B26" s="39"/>
      <x:c r="C26" s="39"/>
      <x:c r="D26" s="39"/>
      <x:c r="E26" s="39"/>
      <x:c r="F26" s="39"/>
      <x:c r="G26" s="39" t="str">
        <x:v>06  Decision and follow-up</x:v>
      </x:c>
      <x:c r="H26" s="39"/>
      <x:c r="I26" s="39"/>
      <x:c r="J26" s="39"/>
      <x:c r="K26" s="39"/>
      <x:c r="L26" s="39"/>
      <x:c r="M26" s="12"/>
      <x:c r="N26" s="12"/>
    </x:row>
    <x:row r="27" ht="22" customHeight="1">
      <x:c r="A27" s="43" t="str">
        <x:v>Preserve unresolved disagreement.</x:v>
      </x:c>
      <x:c r="B27" s="43"/>
      <x:c r="C27" s="43"/>
      <x:c r="D27" s="43"/>
      <x:c r="E27" s="43"/>
      <x:c r="F27" s="43"/>
      <x:c r="G27" s="43" t="str">
        <x:v>Apply the agreed rule and assign action.</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record shows how concerns were considered and which conditions remain.</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Restate the proposal and the agreed decision rule. Invite concerns before asking for a final position.</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Ask each concern holder what consequence they anticipate and under what conditions. Do not demand a personal justification for feeling uncomfortable.</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Distinguish evidence-based risk, value disagreement, implementation difficulty and preference. None should be misrepresented as another.</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Invite changes that address the concern without destroying the purpose. Record which concerns remain and why.</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Apply the agreed decision rule. If the group lacks authority or material evidence, escalate or defer; do not quietly change the rule to force an answer.</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Do not call every disagreement resistance. A concern may reveal a design defect or a valid ethical boundary.</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Proposal</x:v>
      </x:c>
      <x:c r="B55" s="39"/>
      <x:c r="C55" s="39"/>
      <x:c r="D55" s="77" t="str">
        <x:v>Trial a minimum-information handover template for routine work across two sites.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Concern</x:v>
      </x:c>
      <x:c r="B58" s="39"/>
      <x:c r="C58" s="39"/>
      <x:c r="D58" s="77" t="str">
        <x:v>The template may duplicate data already entered in the service system.</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Basis</x:v>
      </x:c>
      <x:c r="B61" s="39"/>
      <x:c r="C61" s="39"/>
      <x:c r="D61" s="77" t="str">
        <x:v>A supervisor identifies two fields already captured elsewhere. It is not yet clear whether the receiving team can access them.</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Adjustment</x:v>
      </x:c>
      <x:c r="B64" s="39"/>
      <x:c r="C64" s="39"/>
      <x:c r="D64" s="77" t="str">
        <x:v>Use a secure reference to the existing record rather than copying personal information into a second document.</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Remaining objection</x:v>
      </x:c>
      <x:c r="B67" s="39"/>
      <x:c r="C67" s="39"/>
      <x:c r="D67" s="77" t="str">
        <x:v>One participant remains concerned about access permissions; this is a readiness condition, not a reason to conceal the issue.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Decision and follow-up</x:v>
      </x:c>
      <x:c r="B70" s="39"/>
      <x:c r="C70" s="39"/>
      <x:c r="D70" s="77" t="str">
        <x:v>Conditional agreement to test after the information owner confirms access. If not confirmed, return to design rather than proceed by default.</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38.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C08 | Sponsor pressure and impartiality</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Respond when a sponsor seeks to steer the process towards an undisclosed preferred result.</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C08 | Confronting | Live intervention; 20 minutes re-contracting</x:v>
      </x:c>
      <x:c r="B8" s="34"/>
      <x:c r="C8" s="34"/>
      <x:c r="D8" s="34"/>
      <x:c r="E8" s="34"/>
      <x:c r="F8" s="34"/>
      <x:c r="G8" s="34" t="str">
        <x:f>IFERROR(IF(HYPERLINK("HR_Delivery_Facilitation_Framework_and_Toolkit.pdf#page=125","PDF guide 125 / form 126 / example 127")="PDF guide 125 / form 126 / example 127",HYPERLINK("HR_Delivery_Facilitation_Framework_and_Toolkit.pdf#page=125","PDF guide 125 / form 126 / example 127"),"PDF guide 125 / form 126 / example 127"),"PDF guide 125 / form 126 / example 127")</x:f>
        <x:v>PDF guide 125 / form 126 / example 127</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Pressure event</x:v>
      </x:c>
      <x:c r="B10" s="39"/>
      <x:c r="C10" s="39"/>
      <x:c r="D10" s="39"/>
      <x:c r="E10" s="39"/>
      <x:c r="F10" s="39"/>
      <x:c r="G10" s="39" t="str">
        <x:v>02  Contract reference</x:v>
      </x:c>
      <x:c r="H10" s="39"/>
      <x:c r="I10" s="39"/>
      <x:c r="J10" s="39"/>
      <x:c r="K10" s="39"/>
      <x:c r="L10" s="39"/>
      <x:c r="M10" s="12"/>
      <x:c r="N10" s="12"/>
    </x:row>
    <x:row r="11" ht="22" customHeight="1">
      <x:c r="A11" s="43" t="str">
        <x:v>Record the request without attributing motive.</x:v>
      </x:c>
      <x:c r="B11" s="43"/>
      <x:c r="C11" s="43"/>
      <x:c r="D11" s="43"/>
      <x:c r="E11" s="43"/>
      <x:c r="F11" s="43"/>
      <x:c r="G11" s="43" t="str">
        <x:v>Identify the relevant agreement.</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Response</x:v>
      </x:c>
      <x:c r="B18" s="39"/>
      <x:c r="C18" s="39"/>
      <x:c r="D18" s="39"/>
      <x:c r="E18" s="39"/>
      <x:c r="F18" s="39"/>
      <x:c r="G18" s="39" t="str">
        <x:v>04  Honest alternative</x:v>
      </x:c>
      <x:c r="H18" s="39"/>
      <x:c r="I18" s="39"/>
      <x:c r="J18" s="39"/>
      <x:c r="K18" s="39"/>
      <x:c r="L18" s="39"/>
      <x:c r="M18" s="12"/>
      <x:c r="N18" s="12"/>
    </x:row>
    <x:row r="19" ht="22" customHeight="1">
      <x:c r="A19" s="43" t="str">
        <x:v>Write the words you will use.</x:v>
      </x:c>
      <x:c r="B19" s="43"/>
      <x:c r="C19" s="43"/>
      <x:c r="D19" s="43"/>
      <x:c r="E19" s="43"/>
      <x:c r="F19" s="43"/>
      <x:c r="G19" s="43" t="str">
        <x:v>Offer a legitimate route forward.</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Participant repair</x:v>
      </x:c>
      <x:c r="B26" s="39"/>
      <x:c r="C26" s="39"/>
      <x:c r="D26" s="39"/>
      <x:c r="E26" s="39"/>
      <x:c r="F26" s="39"/>
      <x:c r="G26" s="39" t="str">
        <x:v>06  Escalation or exit</x:v>
      </x:c>
      <x:c r="H26" s="39"/>
      <x:c r="I26" s="39"/>
      <x:c r="J26" s="39"/>
      <x:c r="K26" s="39"/>
      <x:c r="L26" s="39"/>
      <x:c r="M26" s="12"/>
      <x:c r="N26" s="12"/>
    </x:row>
    <x:row r="27" ht="22" customHeight="1">
      <x:c r="A27" s="43" t="str">
        <x:v>State what the group needs to know.</x:v>
      </x:c>
      <x:c r="B27" s="43"/>
      <x:c r="C27" s="43"/>
      <x:c r="D27" s="43"/>
      <x:c r="E27" s="43"/>
      <x:c r="F27" s="43"/>
      <x:c r="G27" s="43" t="str">
        <x:v>Record a boundary and next action.</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participant offer and reported result remain honest.</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Identify the observable request or conduct: editing away dissent, selecting only favourable evidence or declaring a decision that was meant to be open.</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Check the original mandate and your own role. Distinguish an authorised decision from a covert change in the process offer.</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Raise the discrepancy privately where possible: "The invitation says X; the current request would make it Y. We need to make that explicit."</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Offer honest alternatives: a briefing, a consultation within fixed boundaries or a genuinely open decision process.</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Re-contract with participants if the mandate changes. Withdraw from facilitation where the sponsor requires deception or conduct outside your competence or values.</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Process impartiality does not mean concealing coercion or pretending that authority is evenly distributed.</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Pressure event</x:v>
      </x:c>
      <x:c r="B55" s="39"/>
      <x:c r="C55" s="39"/>
      <x:c r="D55" s="77" t="str">
        <x:v>Sponsor asks the facilitator to remove the workload objection from the summary because it may slow approval.</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Contract reference</x:v>
      </x:c>
      <x:c r="B58" s="39"/>
      <x:c r="C58" s="39"/>
      <x:c r="D58" s="77" t="str">
        <x:v>The brief promises a record of material concerns and a genuinely testable proposal.</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Response</x:v>
      </x:c>
      <x:c r="B61" s="39"/>
      <x:c r="C61" s="39"/>
      <x:c r="D61" s="77" t="str">
        <x:v>"We can summarise it fairly, but removing it would misrepresent the discussion. Let us record the concern and the action that addresses it."</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Honest alternative</x:v>
      </x:c>
      <x:c r="B64" s="39"/>
      <x:c r="C64" s="39"/>
      <x:c r="D64" s="77" t="str">
        <x:v>Sponsor may approve a bounded trial despite the concern, but the decision and its rationale must be named as the sponsor's.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Participant repair</x:v>
      </x:c>
      <x:c r="B67" s="39"/>
      <x:c r="C67" s="39"/>
      <x:c r="D67" s="77" t="str">
        <x:v>The final report distinguishes the group recommendation from the sponsor's approval and includes the workload review condition.</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Escalation or exit</x:v>
      </x:c>
      <x:c r="B70" s="39"/>
      <x:c r="C70" s="39"/>
      <x:c r="D70" s="77" t="str">
        <x:v>If the sponsor insists on an inaccurate report, the facilitator declines to issue it and seeks the agreed governance route.</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39.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C09 | Raise the avoided issue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Help the group examine a consequential issue it repeatedly moves away from, without presuming unconscious motives.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C09 | Confronting | 15-30 minutes</x:v>
      </x:c>
      <x:c r="B8" s="34"/>
      <x:c r="C8" s="34"/>
      <x:c r="D8" s="34"/>
      <x:c r="E8" s="34"/>
      <x:c r="F8" s="34"/>
      <x:c r="G8" s="34" t="str">
        <x:f>IFERROR(IF(HYPERLINK("HR_Delivery_Facilitation_Framework_and_Toolkit.pdf#page=128","PDF guide 128 / form 129 / example 130")="PDF guide 128 / form 129 / example 130",HYPERLINK("HR_Delivery_Facilitation_Framework_and_Toolkit.pdf#page=128","PDF guide 128 / form 129 / example 130"),"PDF guide 128 / form 129 / example 130"),"PDF guide 128 / form 129 / example 130")</x:f>
        <x:v>PDF guide 128 / form 129 / example 130</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Pattern</x:v>
      </x:c>
      <x:c r="B10" s="39"/>
      <x:c r="C10" s="39"/>
      <x:c r="D10" s="39"/>
      <x:c r="E10" s="39"/>
      <x:c r="F10" s="39"/>
      <x:c r="G10" s="39" t="str">
        <x:v>02  Hypotheses</x:v>
      </x:c>
      <x:c r="H10" s="39"/>
      <x:c r="I10" s="39"/>
      <x:c r="J10" s="39"/>
      <x:c r="K10" s="39"/>
      <x:c r="L10" s="39"/>
      <x:c r="M10" s="12"/>
      <x:c r="N10" s="12"/>
    </x:row>
    <x:row r="11" ht="22" customHeight="1">
      <x:c r="A11" s="43" t="str">
        <x:v>Record the repeated observable movement.</x:v>
      </x:c>
      <x:c r="B11" s="43"/>
      <x:c r="C11" s="43"/>
      <x:c r="D11" s="43"/>
      <x:c r="E11" s="43"/>
      <x:c r="F11" s="43"/>
      <x:c r="G11" s="43" t="str">
        <x:v>Consider more than one explanation.</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Checking invitation</x:v>
      </x:c>
      <x:c r="B18" s="39"/>
      <x:c r="C18" s="39"/>
      <x:c r="D18" s="39"/>
      <x:c r="E18" s="39"/>
      <x:c r="F18" s="39"/>
      <x:c r="G18" s="39" t="str">
        <x:v>04  Chosen route</x:v>
      </x:c>
      <x:c r="H18" s="39"/>
      <x:c r="I18" s="39"/>
      <x:c r="J18" s="39"/>
      <x:c r="K18" s="39"/>
      <x:c r="L18" s="39"/>
      <x:c r="M18" s="12"/>
      <x:c r="N18" s="12"/>
    </x:row>
    <x:row r="19" ht="22" customHeight="1">
      <x:c r="A19" s="43" t="str">
        <x:v>Write a non-diagnostic question.</x:v>
      </x:c>
      <x:c r="B19" s="43"/>
      <x:c r="C19" s="43"/>
      <x:c r="D19" s="43"/>
      <x:c r="E19" s="43"/>
      <x:c r="F19" s="43"/>
      <x:c r="G19" s="43" t="str">
        <x:v>Record group preference and safety limits.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Working conclusion</x:v>
      </x:c>
      <x:c r="B26" s="39"/>
      <x:c r="C26" s="39"/>
      <x:c r="D26" s="39"/>
      <x:c r="E26" s="39"/>
      <x:c r="F26" s="39"/>
      <x:c r="G26" s="39" t="str">
        <x:v>06  Follow-up</x:v>
      </x:c>
      <x:c r="H26" s="39"/>
      <x:c r="I26" s="39"/>
      <x:c r="J26" s="39"/>
      <x:c r="K26" s="39"/>
      <x:c r="L26" s="39"/>
      <x:c r="M26" s="12"/>
      <x:c r="N26" s="12"/>
    </x:row>
    <x:row r="27" ht="22" customHeight="1">
      <x:c r="A27" s="43" t="str">
        <x:v>Capture what is now clearer.</x:v>
      </x:c>
      <x:c r="B27" s="43"/>
      <x:c r="C27" s="43"/>
      <x:c r="D27" s="43"/>
      <x:c r="E27" s="43"/>
      <x:c r="F27" s="43"/>
      <x:c r="G27" s="43" t="str">
        <x:v>Assign the separate process or decision.</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A difficult matter has an explicit, legitimate route rather than being silently buried.</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Notice the repeated movement away from an issue and gather a specific example. Consider whether the topic is outside scope or unsafe to discuss publicly.</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Name the pattern as a question, not a diagnosis: "We have returned to timing three times but moved away from who owns exceptions. Is that something we need to examine?"</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Offer choice about how to approach it: whole group, smaller groups, written concerns, private referral or explicit deferral.</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Use the chosen route and keep the discussion anchored in work, evidence and consequences. Do not press for personal disclosure.</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Agree an action, a legitimate deferral or a separate process. Record the boundary so the topic does not simply disappear again.</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Heron's confronting dimension includes awareness of avoidance; it does not authorise amateur diagnosis of a group's unconscious life.</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Pattern</x:v>
      </x:c>
      <x:c r="B55" s="39"/>
      <x:c r="C55" s="39"/>
      <x:c r="D55" s="77" t="str">
        <x:v>The discussion returns to template wording whenever ownership of exceptions is raised.</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Hypotheses</x:v>
      </x:c>
      <x:c r="B58" s="39"/>
      <x:c r="C58" s="39"/>
      <x:c r="D58" s="77" t="str">
        <x:v>The group may lack authority, fear blame, need evidence or simply find the question unclear.</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Checking invitation</x:v>
      </x:c>
      <x:c r="B61" s="39"/>
      <x:c r="C61" s="39"/>
      <x:c r="D61" s="77" t="str">
        <x:v>"Are we avoiding an important choice, or is the choice outside our authority? What would help us handle it properly?"</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Chosen route</x:v>
      </x:c>
      <x:c r="B64" s="39"/>
      <x:c r="C64" s="39"/>
      <x:c r="D64" s="77" t="str">
        <x:v>Participants write the exception scenarios first, then discuss role ownership without naming individual employees.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Working conclusion</x:v>
      </x:c>
      <x:c r="B67" s="39"/>
      <x:c r="C67" s="39"/>
      <x:c r="D67" s="77" t="str">
        <x:v>The issue requires a policy owner to distinguish operational exceptions from employee-relations cases.</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Follow-up</x:v>
      </x:c>
      <x:c r="B70" s="39"/>
      <x:c r="C70" s="39"/>
      <x:c r="D70" s="77" t="str">
        <x:v>Policy lead attends a short follow-up meeting. The workshop records the unresolved dependency rather than claiming complete agreement.</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40.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C10 | Intervention rehearsal and replay</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Practise a difficult facilitation moment with observation, feedback and a second attempt.</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C10 | Confronting | 35-50 minutes</x:v>
      </x:c>
      <x:c r="B8" s="34"/>
      <x:c r="C8" s="34"/>
      <x:c r="D8" s="34"/>
      <x:c r="E8" s="34"/>
      <x:c r="F8" s="34"/>
      <x:c r="G8" s="34" t="str">
        <x:f>IFERROR(IF(HYPERLINK("HR_Delivery_Facilitation_Framework_and_Toolkit.pdf#page=131","PDF guide 131 / form 132 / example 133")="PDF guide 131 / form 132 / example 133",HYPERLINK("HR_Delivery_Facilitation_Framework_and_Toolkit.pdf#page=131","PDF guide 131 / form 132 / example 133"),"PDF guide 131 / form 132 / example 133"),"PDF guide 131 / form 132 / example 133")</x:f>
        <x:v>PDF guide 131 / form 132 / example 133</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Scene</x:v>
      </x:c>
      <x:c r="B10" s="39"/>
      <x:c r="C10" s="39"/>
      <x:c r="D10" s="39"/>
      <x:c r="E10" s="39"/>
      <x:c r="F10" s="39"/>
      <x:c r="G10" s="39" t="str">
        <x:v>02  Facilitator intention</x:v>
      </x:c>
      <x:c r="H10" s="39"/>
      <x:c r="I10" s="39"/>
      <x:c r="J10" s="39"/>
      <x:c r="K10" s="39"/>
      <x:c r="L10" s="39"/>
      <x:c r="M10" s="12"/>
      <x:c r="N10" s="12"/>
    </x:row>
    <x:row r="11" ht="22" customHeight="1">
      <x:c r="A11" s="43" t="str">
        <x:v>Describe the trigger and context.</x:v>
      </x:c>
      <x:c r="B11" s="43"/>
      <x:c r="C11" s="43"/>
      <x:c r="D11" s="43"/>
      <x:c r="E11" s="43"/>
      <x:c r="F11" s="43"/>
      <x:c r="G11" s="43" t="str">
        <x:v>State the purpose of intervening.</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First attempt</x:v>
      </x:c>
      <x:c r="B18" s="39"/>
      <x:c r="C18" s="39"/>
      <x:c r="D18" s="39"/>
      <x:c r="E18" s="39"/>
      <x:c r="F18" s="39"/>
      <x:c r="G18" s="39" t="str">
        <x:v>04  Feedback</x:v>
      </x:c>
      <x:c r="H18" s="39"/>
      <x:c r="I18" s="39"/>
      <x:c r="J18" s="39"/>
      <x:c r="K18" s="39"/>
      <x:c r="L18" s="39"/>
      <x:c r="M18" s="12"/>
      <x:c r="N18" s="12"/>
    </x:row>
    <x:row r="19" ht="22" customHeight="1">
      <x:c r="A19" s="43" t="str">
        <x:v>Record words and actions.</x:v>
      </x:c>
      <x:c r="B19" s="43"/>
      <x:c r="C19" s="43"/>
      <x:c r="D19" s="43"/>
      <x:c r="E19" s="43"/>
      <x:c r="F19" s="43"/>
      <x:c r="G19" s="43" t="str">
        <x:v>Record specific observed effect.</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Replay</x:v>
      </x:c>
      <x:c r="B26" s="39"/>
      <x:c r="C26" s="39"/>
      <x:c r="D26" s="39"/>
      <x:c r="E26" s="39"/>
      <x:c r="F26" s="39"/>
      <x:c r="G26" s="39" t="str">
        <x:v>06  Transfer</x:v>
      </x:c>
      <x:c r="H26" s="39"/>
      <x:c r="I26" s="39"/>
      <x:c r="J26" s="39"/>
      <x:c r="K26" s="39"/>
      <x:c r="L26" s="39"/>
      <x:c r="M26" s="12"/>
      <x:c r="N26" s="12"/>
    </x:row>
    <x:row r="27" ht="22" customHeight="1">
      <x:c r="A27" s="43" t="str">
        <x:v>Write the revised response.</x:v>
      </x:c>
      <x:c r="B27" s="43"/>
      <x:c r="C27" s="43"/>
      <x:c r="D27" s="43"/>
      <x:c r="E27" s="43"/>
      <x:c r="F27" s="43"/>
      <x:c r="G27" s="43" t="str">
        <x:v>Set a practice and feedback check.</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learner leaves with tested language and a clear observation focus, not merely encouragement.</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Choose a realistic but fictionalised moment and define the facilitator's remit. Keep the role-play bounded and allow anyone to opt out.</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Run a two-minute scene. The facilitator responds; the observer records exact words, the process choice and the apparent effect.</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Pause and ask the role-player how the intervention landed. Separate role experience from claims about real people.</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Offer one specific alternative and rerun the scene. Change only one or two behaviours so the learning is visible.</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Debrief which mode and dimension were used, what protection was needed and what remains uncertain. Transfer one practice to a real event.</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Role-play should not recreate trauma, expose an actual grievance or surprise someone with a personally loaded role.</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Scene</x:v>
      </x:c>
      <x:c r="B55" s="39"/>
      <x:c r="C55" s="39"/>
      <x:c r="D55" s="77" t="str">
        <x:v>A senior manager repeatedly interrupts a remote colleague during trial-design discussion.</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Facilitator intention</x:v>
      </x:c>
      <x:c r="B58" s="39"/>
      <x:c r="C58" s="39"/>
      <x:c r="D58" s="77" t="str">
        <x:v>Restore access to evidence while avoiding public humiliation or an argument about seniority.</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First attempt</x:v>
      </x:c>
      <x:c r="B61" s="39"/>
      <x:c r="C61" s="39"/>
      <x:c r="D61" s="77" t="str">
        <x:v>"Please stop dominating." The role-player becomes defensive; the statement labels the person rather than the behaviour.</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Feedback</x:v>
      </x:c>
      <x:c r="B64" s="39"/>
      <x:c r="C64" s="39"/>
      <x:c r="D64" s="77" t="str">
        <x:v>Observer notes that the remote colleague still has not completed the example. The intervention shifted attention towards the manager.</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Replay</x:v>
      </x:c>
      <x:c r="B67" s="39"/>
      <x:c r="C67" s="39"/>
      <x:c r="D67" s="77" t="str">
        <x:v>"We have interrupted this example twice. I want to hear it through, then we will take questions. The same turn-taking rule applies to everyone."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Transfer</x:v>
      </x:c>
      <x:c r="B70" s="39"/>
      <x:c r="C70" s="39"/>
      <x:c r="D70" s="77" t="str">
        <x:v>At the next workshop, use observation-plus-task language. Ask the co-facilitator to record one example of its effect.</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41.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F01 | Optional check-in and arrival</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Help people arrive and identify practical needs without making emotional disclosure the price of participation.</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F01 | Feeling | 5-15 minutes</x:v>
      </x:c>
      <x:c r="B8" s="34"/>
      <x:c r="C8" s="34"/>
      <x:c r="D8" s="34"/>
      <x:c r="E8" s="34"/>
      <x:c r="F8" s="34"/>
      <x:c r="G8" s="34" t="str">
        <x:f>IFERROR(IF(HYPERLINK("HR_Delivery_Facilitation_Framework_and_Toolkit.pdf#page=138","PDF guide 138 / form 139 / example 140")="PDF guide 138 / form 139 / example 140",HYPERLINK("HR_Delivery_Facilitation_Framework_and_Toolkit.pdf#page=138","PDF guide 138 / form 139 / example 140"),"PDF guide 138 / form 139 / example 140"),"PDF guide 138 / form 139 / example 140")</x:f>
        <x:v>PDF guide 138 / form 139 / example 140</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Purpose</x:v>
      </x:c>
      <x:c r="B10" s="39"/>
      <x:c r="C10" s="39"/>
      <x:c r="D10" s="39"/>
      <x:c r="E10" s="39"/>
      <x:c r="F10" s="39"/>
      <x:c r="G10" s="39" t="str">
        <x:v>02  Invitation</x:v>
      </x:c>
      <x:c r="H10" s="39"/>
      <x:c r="I10" s="39"/>
      <x:c r="J10" s="39"/>
      <x:c r="K10" s="39"/>
      <x:c r="L10" s="39"/>
      <x:c r="M10" s="12"/>
      <x:c r="N10" s="12"/>
    </x:row>
    <x:row r="11" ht="22" customHeight="1">
      <x:c r="A11" s="43" t="str">
        <x:v>Explain why a check-in is useful here.</x:v>
      </x:c>
      <x:c r="B11" s="43"/>
      <x:c r="C11" s="43"/>
      <x:c r="D11" s="43"/>
      <x:c r="E11" s="43"/>
      <x:c r="F11" s="43"/>
      <x:c r="G11" s="43" t="str">
        <x:v>Write a low-intrusion prompt.</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Choice</x:v>
      </x:c>
      <x:c r="B18" s="39"/>
      <x:c r="C18" s="39"/>
      <x:c r="D18" s="39"/>
      <x:c r="E18" s="39"/>
      <x:c r="F18" s="39"/>
      <x:c r="G18" s="39" t="str">
        <x:v>04  Needs heard</x:v>
      </x:c>
      <x:c r="H18" s="39"/>
      <x:c r="I18" s="39"/>
      <x:c r="J18" s="39"/>
      <x:c r="K18" s="39"/>
      <x:c r="L18" s="39"/>
      <x:c r="M18" s="12"/>
      <x:c r="N18" s="12"/>
    </x:row>
    <x:row r="19" ht="22" customHeight="1">
      <x:c r="A19" s="43" t="str">
        <x:v>Specify equivalent participation options.</x:v>
      </x:c>
      <x:c r="B19" s="43"/>
      <x:c r="C19" s="43"/>
      <x:c r="D19" s="43"/>
      <x:c r="E19" s="43"/>
      <x:c r="F19" s="43"/>
      <x:c r="G19" s="43" t="str">
        <x:v>Record only actionable, non-sensitive information.</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Process response</x:v>
      </x:c>
      <x:c r="B26" s="39"/>
      <x:c r="C26" s="39"/>
      <x:c r="D26" s="39"/>
      <x:c r="E26" s="39"/>
      <x:c r="F26" s="39"/>
      <x:c r="G26" s="39" t="str">
        <x:v>06  Review</x:v>
      </x:c>
      <x:c r="H26" s="39"/>
      <x:c r="I26" s="39"/>
      <x:c r="J26" s="39"/>
      <x:c r="K26" s="39"/>
      <x:c r="L26" s="39"/>
      <x:c r="M26" s="12"/>
      <x:c r="N26" s="12"/>
    </x:row>
    <x:row r="27" ht="22" customHeight="1">
      <x:c r="A27" s="43" t="str">
        <x:v>State what will change.</x:v>
      </x:c>
      <x:c r="B27" s="43"/>
      <x:c r="C27" s="43"/>
      <x:c r="D27" s="43"/>
      <x:c r="E27" s="43"/>
      <x:c r="F27" s="43"/>
      <x:c r="G27" s="43" t="str">
        <x:v>Identify when to check again.</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group has clearer conditions for working, with personal choice intact.</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Explain the purpose: orient to the work and identify what would support participation. Keep the invitation proportionate to the setting.</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Offer a low-intrusion prompt such as "What do you need to work well today?" Include the options to pass, write or speak privately.</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Model a brief, work-relevant response. Do not set an expectation of intimate sharing or reward greater disclosure.</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Listen for actionable needs and clarify privately where needed. Do not analyse the group's feelings or read meaning into a pass.</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Confirm any changes to the process and begin the task. Revisit practical needs when the pace or conditions change.</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 workplace check-in is not a therapy group. People may have good reasons not to discuss their inner life.</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Purpose</x:v>
      </x:c>
      <x:c r="B55" s="39"/>
      <x:c r="C55" s="39"/>
      <x:c r="D55" s="77" t="str">
        <x:v>Help the 24 participants settle into a mixed in-room and remote workshop and identify practical needs.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Invitation</x:v>
      </x:c>
      <x:c r="B58" s="39"/>
      <x:c r="C58" s="39"/>
      <x:c r="D58" s="77" t="str">
        <x:v>"What would help you contribute to the work today? You may pass, write a note or contact the co-host privately."</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Choice</x:v>
      </x:c>
      <x:c r="B61" s="39"/>
      <x:c r="C61" s="39"/>
      <x:c r="D61" s="77" t="str">
        <x:v>A brief spoken response, chat message, private note or no response are all acceptable.</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Needs heard</x:v>
      </x:c>
      <x:c r="B64" s="39"/>
      <x:c r="C64" s="39"/>
      <x:c r="D64" s="77" t="str">
        <x:v>Participants request a clearer finish time, slower reading of the evidence and a short break before the decision segment.</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Process response</x:v>
      </x:c>
      <x:c r="B67" s="39"/>
      <x:c r="C67" s="39"/>
      <x:c r="D67" s="77" t="str">
        <x:v>Facilitator confirms the finish time, displays the written instructions and moves a break earlier.</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Review</x:v>
      </x:c>
      <x:c r="B70" s="39"/>
      <x:c r="C70" s="39"/>
      <x:c r="D70" s="77" t="str">
        <x:v>After the first mapping activity, ask whether the pace and contribution routes are working; do not request explanations for individual choices.</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42.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F02 | Feelings, concerns and work needs</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Acknowledge emotion when it affects the work and explore a practical need without taking on a counselling role.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F02 | Feeling | 10-20 minutes</x:v>
      </x:c>
      <x:c r="B8" s="34"/>
      <x:c r="C8" s="34"/>
      <x:c r="D8" s="34"/>
      <x:c r="E8" s="34"/>
      <x:c r="F8" s="34"/>
      <x:c r="G8" s="34" t="str">
        <x:f>IFERROR(IF(HYPERLINK("HR_Delivery_Facilitation_Framework_and_Toolkit.pdf#page=141","PDF guide 141 / form 142 / example 143")="PDF guide 141 / form 142 / example 143",HYPERLINK("HR_Delivery_Facilitation_Framework_and_Toolkit.pdf#page=141","PDF guide 141 / form 142 / example 143"),"PDF guide 141 / form 142 / example 143"),"PDF guide 141 / form 142 / example 143")</x:f>
        <x:v>PDF guide 141 / form 142 / example 143</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Cue and consent</x:v>
      </x:c>
      <x:c r="B10" s="39"/>
      <x:c r="C10" s="39"/>
      <x:c r="D10" s="39"/>
      <x:c r="E10" s="39"/>
      <x:c r="F10" s="39"/>
      <x:c r="G10" s="39" t="str">
        <x:v>02  Person's account</x:v>
      </x:c>
      <x:c r="H10" s="39"/>
      <x:c r="I10" s="39"/>
      <x:c r="J10" s="39"/>
      <x:c r="K10" s="39"/>
      <x:c r="L10" s="39"/>
      <x:c r="M10" s="12"/>
      <x:c r="N10" s="12"/>
    </x:row>
    <x:row r="11" ht="22" customHeight="1">
      <x:c r="A11" s="43" t="str">
        <x:v>Record the observation and permission sought.</x:v>
      </x:c>
      <x:c r="B11" s="43"/>
      <x:c r="C11" s="43"/>
      <x:c r="D11" s="43"/>
      <x:c r="E11" s="43"/>
      <x:c r="F11" s="43"/>
      <x:c r="G11" s="43" t="str">
        <x:v>Use their words; avoid inference.</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Work concern</x:v>
      </x:c>
      <x:c r="B18" s="39"/>
      <x:c r="C18" s="39"/>
      <x:c r="D18" s="39"/>
      <x:c r="E18" s="39"/>
      <x:c r="F18" s="39"/>
      <x:c r="G18" s="39" t="str">
        <x:v>04  Options</x:v>
      </x:c>
      <x:c r="H18" s="39"/>
      <x:c r="I18" s="39"/>
      <x:c r="J18" s="39"/>
      <x:c r="K18" s="39"/>
      <x:c r="L18" s="39"/>
      <x:c r="M18" s="12"/>
      <x:c r="N18" s="12"/>
    </x:row>
    <x:row r="19" ht="22" customHeight="1">
      <x:c r="A19" s="43" t="str">
        <x:v>Identify the practical issue to address.</x:v>
      </x:c>
      <x:c r="B19" s="43"/>
      <x:c r="C19" s="43"/>
      <x:c r="D19" s="43"/>
      <x:c r="E19" s="43"/>
      <x:c r="F19" s="43"/>
      <x:c r="G19" s="43" t="str">
        <x:v>Offer genuine choices.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Agreed action</x:v>
      </x:c>
      <x:c r="B26" s="39"/>
      <x:c r="C26" s="39"/>
      <x:c r="D26" s="39"/>
      <x:c r="E26" s="39"/>
      <x:c r="F26" s="39"/>
      <x:c r="G26" s="39" t="str">
        <x:v>06  Privacy and return</x:v>
      </x:c>
      <x:c r="H26" s="39"/>
      <x:c r="I26" s="39"/>
      <x:c r="J26" s="39"/>
      <x:c r="K26" s="39"/>
      <x:c r="L26" s="39"/>
      <x:c r="M26" s="12"/>
      <x:c r="N26" s="12"/>
    </x:row>
    <x:row r="27" ht="22" customHeight="1">
      <x:c r="A27" s="43" t="str">
        <x:v>Name a feasible next step.</x:v>
      </x:c>
      <x:c r="B27" s="43"/>
      <x:c r="C27" s="43"/>
      <x:c r="D27" s="43"/>
      <x:c r="E27" s="43"/>
      <x:c r="F27" s="43"/>
      <x:c r="G27" s="43" t="str">
        <x:v>Confirm what can enter the record.</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person retains choice and the group addresses a relevant work need.</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Notice a cue and ask rather than assume: "Would it help to pause or say what is making this difficult?" Accept a no.</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Listen to the person's account without diagnosing or correcting the feeling. Keep the topic within the agreed work remit.</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Ask what concern or practical need sits alongside the emotion. Do not imply that every emotion has one simple cause.</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Offer a small set of choices: clarify information, change the process, take a break, speak privately or use an appropriate support route.</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Agree what may be shared and how to resume. Capture the practical action rather than private emotional detail in the group record.</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Do not use reassurance to override a legitimate operational concern. Strong feeling can accompany useful information.</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Cue and consent</x:v>
      </x:c>
      <x:c r="B55" s="39"/>
      <x:c r="C55" s="39"/>
      <x:c r="D55" s="77" t="str">
        <x:v>A participant says the proposed timetable is overwhelming. Facilitator asks whether a brief pause or clarification would help.</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Person's account</x:v>
      </x:c>
      <x:c r="B58" s="39"/>
      <x:c r="C58" s="39"/>
      <x:c r="D58" s="77" t="str">
        <x:v>The participant says they are worried about making a commitment their shift cannot meet.</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Work concern</x:v>
      </x:c>
      <x:c r="B61" s="39"/>
      <x:c r="C61" s="39"/>
      <x:c r="D61" s="77" t="str">
        <x:v>The trial dates overlap with a known operational peak and the team has not agreed capacity.</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Options</x:v>
      </x:c>
      <x:c r="B64" s="39"/>
      <x:c r="C64" s="39"/>
      <x:c r="D64" s="77" t="str">
        <x:v>Clarify capacity now, record a condition, take a private break or defer the commitment pending consultation.</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Agreed action</x:v>
      </x:c>
      <x:c r="B67" s="39"/>
      <x:c r="C67" s="39"/>
      <x:c r="D67" s="77" t="str">
        <x:v>The group records a capacity condition and changes the trial start date rather than asking for reassurance alone.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Privacy and return</x:v>
      </x:c>
      <x:c r="B70" s="39"/>
      <x:c r="C70" s="39"/>
      <x:c r="D70" s="77" t="str">
        <x:v>Record the capacity issue and revised date; do not record a judgement about the participant's emotional resilience.</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43.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F03 | Energy, pace and break review</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Adjust the pace of work using participant feedback and observable conditions rather than assumptions about enthusiasm.</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F03 | Feeling | 2-5 minutes at transitions</x:v>
      </x:c>
      <x:c r="B8" s="34"/>
      <x:c r="C8" s="34"/>
      <x:c r="D8" s="34"/>
      <x:c r="E8" s="34"/>
      <x:c r="F8" s="34"/>
      <x:c r="G8" s="34" t="str">
        <x:f>IFERROR(IF(HYPERLINK("HR_Delivery_Facilitation_Framework_and_Toolkit.pdf#page=144","PDF guide 144 / form 145 / example 146")="PDF guide 144 / form 145 / example 146",HYPERLINK("HR_Delivery_Facilitation_Framework_and_Toolkit.pdf#page=144","PDF guide 144 / form 145 / example 146"),"PDF guide 144 / form 145 / example 146"),"PDF guide 144 / form 145 / example 146")</x:f>
        <x:v>PDF guide 144 / form 145 / example 146</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Transition point</x:v>
      </x:c>
      <x:c r="B10" s="39"/>
      <x:c r="C10" s="39"/>
      <x:c r="D10" s="39"/>
      <x:c r="E10" s="39"/>
      <x:c r="F10" s="39"/>
      <x:c r="G10" s="39" t="str">
        <x:v>02  Observable conditions</x:v>
      </x:c>
      <x:c r="H10" s="39"/>
      <x:c r="I10" s="39"/>
      <x:c r="J10" s="39"/>
      <x:c r="K10" s="39"/>
      <x:c r="L10" s="39"/>
      <x:c r="M10" s="12"/>
      <x:c r="N10" s="12"/>
    </x:row>
    <x:row r="11" ht="22" customHeight="1">
      <x:c r="A11" s="43" t="str">
        <x:v>Name when the review takes place.</x:v>
      </x:c>
      <x:c r="B11" s="43"/>
      <x:c r="C11" s="43"/>
      <x:c r="D11" s="43"/>
      <x:c r="E11" s="43"/>
      <x:c r="F11" s="43"/>
      <x:c r="G11" s="43" t="str">
        <x:v>Record relevant process facts.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Participant feedback</x:v>
      </x:c>
      <x:c r="B18" s="39"/>
      <x:c r="C18" s="39"/>
      <x:c r="D18" s="39"/>
      <x:c r="E18" s="39"/>
      <x:c r="F18" s="39"/>
      <x:c r="G18" s="39" t="str">
        <x:v>04  Adjustment</x:v>
      </x:c>
      <x:c r="H18" s="39"/>
      <x:c r="I18" s="39"/>
      <x:c r="J18" s="39"/>
      <x:c r="K18" s="39"/>
      <x:c r="L18" s="39"/>
      <x:c r="M18" s="12"/>
      <x:c r="N18" s="12"/>
    </x:row>
    <x:row r="19" ht="22" customHeight="1">
      <x:c r="A19" s="43" t="str">
        <x:v>Capture practical requests.</x:v>
      </x:c>
      <x:c r="B19" s="43"/>
      <x:c r="C19" s="43"/>
      <x:c r="D19" s="43"/>
      <x:c r="E19" s="43"/>
      <x:c r="F19" s="43"/>
      <x:c r="G19" s="43" t="str">
        <x:v>Specify a proportionate change.</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Agenda trade-off</x:v>
      </x:c>
      <x:c r="B26" s="39"/>
      <x:c r="C26" s="39"/>
      <x:c r="D26" s="39"/>
      <x:c r="E26" s="39"/>
      <x:c r="F26" s="39"/>
      <x:c r="G26" s="39" t="str">
        <x:v>06  Effect</x:v>
      </x:c>
      <x:c r="H26" s="39"/>
      <x:c r="I26" s="39"/>
      <x:c r="J26" s="39"/>
      <x:c r="K26" s="39"/>
      <x:c r="L26" s="39"/>
      <x:c r="M26" s="12"/>
      <x:c r="N26" s="12"/>
    </x:row>
    <x:row r="27" ht="22" customHeight="1">
      <x:c r="A27" s="43" t="str">
        <x:v>State what changes and what remains.</x:v>
      </x:c>
      <x:c r="B27" s="43"/>
      <x:c r="C27" s="43"/>
      <x:c r="D27" s="43"/>
      <x:c r="E27" s="43"/>
      <x:c r="F27" s="43"/>
      <x:c r="G27" s="43" t="str">
        <x:v>Record what the group reports afterwards.</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group can continue the work with a more workable pace and format.</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At a planned transition, ask whether the pace, complexity and contribution routes are working. Offer a discreet response option.</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Check the task design, audio, reading load, room conditions and time since the last break before interpreting low activity as resistance.</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Offer a practical choice: short break, more reading time, a simpler instruction, pairs or a change of task.</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Explain the trade-off in the agenda and agree what will be shortened or deferred. Preserve essential decisions and safe closure.</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Review the effect after the adjustment. Record which changes improved access or clarity, not a score for how energetic people looked.</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Do not make standing, movement or games compulsory. A change of pace must remain accessible.</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Transition point</x:v>
      </x:c>
      <x:c r="B55" s="39"/>
      <x:c r="C55" s="39"/>
      <x:c r="D55" s="77" t="str">
        <x:v>After 45 minutes of evidence mapping and before option generation.</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Observable conditions</x:v>
      </x:c>
      <x:c r="B58" s="39"/>
      <x:c r="C58" s="39"/>
      <x:c r="D58" s="77" t="str">
        <x:v>Remote audio has been uneven; participants have read several detailed examples; the room has become warm.</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Participant feedback</x:v>
      </x:c>
      <x:c r="B61" s="39"/>
      <x:c r="C61" s="39"/>
      <x:c r="D61" s="77" t="str">
        <x:v>Several people request a break and a simpler written summary. One prefers quiet reading rather than another discussion.</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Adjustment</x:v>
      </x:c>
      <x:c r="B64" s="39"/>
      <x:c r="C64" s="39"/>
      <x:c r="D64" s="77" t="str">
        <x:v>Take ten minutes, publish a one-page summary and restart with two minutes of individual reflection.</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Agenda trade-off</x:v>
      </x:c>
      <x:c r="B67" s="39"/>
      <x:c r="C67" s="39"/>
      <x:c r="D67" s="77" t="str">
        <x:v>Reduce report-backs by ten minutes; retain the objections round and confirmation of owners.</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Effect</x:v>
      </x:c>
      <x:c r="B70" s="39"/>
      <x:c r="C70" s="39"/>
      <x:c r="D70" s="77" t="str">
        <x:v>Participants say the task is clearer. The co-host confirms remote audio before restarting the shared decision.</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R04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44.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F04 | Facilitator composure and self-check</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Notice your own reactions early enough to choose a useful intervention rather than act them out.</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F04 | Feeling | 30 seconds live; 10 minutes afterwards</x:v>
      </x:c>
      <x:c r="B8" s="34"/>
      <x:c r="C8" s="34"/>
      <x:c r="D8" s="34"/>
      <x:c r="E8" s="34"/>
      <x:c r="F8" s="34"/>
      <x:c r="G8" s="34" t="str">
        <x:f>IFERROR(IF(HYPERLINK("HR_Delivery_Facilitation_Framework_and_Toolkit.pdf#page=147","PDF guide 147 / form 148 / example 149")="PDF guide 147 / form 148 / example 149",HYPERLINK("HR_Delivery_Facilitation_Framework_and_Toolkit.pdf#page=147","PDF guide 147 / form 148 / example 149"),"PDF guide 147 / form 148 / example 149"),"PDF guide 147 / form 148 / example 149")</x:f>
        <x:v>PDF guide 147 / form 148 / example 149</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Personal cue</x:v>
      </x:c>
      <x:c r="B10" s="39"/>
      <x:c r="C10" s="39"/>
      <x:c r="D10" s="39"/>
      <x:c r="E10" s="39"/>
      <x:c r="F10" s="39"/>
      <x:c r="G10" s="39" t="str">
        <x:v>02  Internal story</x:v>
      </x:c>
      <x:c r="H10" s="39"/>
      <x:c r="I10" s="39"/>
      <x:c r="J10" s="39"/>
      <x:c r="K10" s="39"/>
      <x:c r="L10" s="39"/>
      <x:c r="M10" s="12"/>
      <x:c r="N10" s="12"/>
    </x:row>
    <x:row r="11" ht="22" customHeight="1">
      <x:c r="A11" s="43" t="str">
        <x:v>Identify your own observable response.</x:v>
      </x:c>
      <x:c r="B11" s="43"/>
      <x:c r="C11" s="43"/>
      <x:c r="D11" s="43"/>
      <x:c r="E11" s="43"/>
      <x:c r="F11" s="43"/>
      <x:c r="G11" s="43" t="str">
        <x:v>Name the interpretation you are making.</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Group need</x:v>
      </x:c>
      <x:c r="B18" s="39"/>
      <x:c r="C18" s="39"/>
      <x:c r="D18" s="39"/>
      <x:c r="E18" s="39"/>
      <x:c r="F18" s="39"/>
      <x:c r="G18" s="39" t="str">
        <x:v>04  Chosen response</x:v>
      </x:c>
      <x:c r="H18" s="39"/>
      <x:c r="I18" s="39"/>
      <x:c r="J18" s="39"/>
      <x:c r="K18" s="39"/>
      <x:c r="L18" s="39"/>
      <x:c r="M18" s="12"/>
      <x:c r="N18" s="12"/>
    </x:row>
    <x:row r="19" ht="22" customHeight="1">
      <x:c r="A19" s="43" t="str">
        <x:v>Consider a task-focused alternative explanation.</x:v>
      </x:c>
      <x:c r="B19" s="43"/>
      <x:c r="C19" s="43"/>
      <x:c r="D19" s="43"/>
      <x:c r="E19" s="43"/>
      <x:c r="F19" s="43"/>
      <x:c r="G19" s="43" t="str">
        <x:v>Write a calmer, useful intervention.</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Effect</x:v>
      </x:c>
      <x:c r="B26" s="39"/>
      <x:c r="C26" s="39"/>
      <x:c r="D26" s="39"/>
      <x:c r="E26" s="39"/>
      <x:c r="F26" s="39"/>
      <x:c r="G26" s="39" t="str">
        <x:v>06  Development</x:v>
      </x:c>
      <x:c r="H26" s="39"/>
      <x:c r="I26" s="39"/>
      <x:c r="J26" s="39"/>
      <x:c r="K26" s="39"/>
      <x:c r="L26" s="39"/>
      <x:c r="M26" s="12"/>
      <x:c r="N26" s="12"/>
    </x:row>
    <x:row r="27" ht="22" customHeight="1">
      <x:c r="A27" s="43" t="str">
        <x:v>Record what happened next.</x:v>
      </x:c>
      <x:c r="B27" s="43"/>
      <x:c r="C27" s="43"/>
      <x:c r="D27" s="43"/>
      <x:c r="E27" s="43"/>
      <x:c r="F27" s="43"/>
      <x:c r="G27" s="43" t="str">
        <x:v>Set a practice and support action.</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Your response serves the group rather than the need to appear in control.</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Notice a personal cue such as rushing, over-explaining or an urge to win. Treat it as information about yourself, not evidence about the group.</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Pause briefly, slow your speech or ask the co-facilitator to hold the process. Keep any self-regulation ordinary and non-disruptive.</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Ask: "What is the group's need, what is my remit, and what am I adding?" Separate a threat to your ego from a threat to participation or safety.</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Choose a proportionate action or deliberate non-intervention. Make a role change explicit if you need to offer content expertise.</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Review the incident with a trusted colleague using anonymised evidence. Plan one different response and identify support if the situation exceeds your capability.</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Presence is not performance of confidence. It includes recognising limits and asking for support.</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Personal cue</x:v>
      </x:c>
      <x:c r="B55" s="39"/>
      <x:c r="C55" s="39"/>
      <x:c r="D55" s="77" t="str">
        <x:v>Facilitator begins explaining the method repeatedly after a participant questions its usefulness.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Internal story</x:v>
      </x:c>
      <x:c r="B58" s="39"/>
      <x:c r="C58" s="39"/>
      <x:c r="D58" s="77" t="str">
        <x:v>"They do not respect my expertise" is a personal story, not an established fact about the participant.</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Group need</x:v>
      </x:c>
      <x:c r="B61" s="39"/>
      <x:c r="C61" s="39"/>
      <x:c r="D61" s="77" t="str">
        <x:v>The participant may not understand how the activity will influence the final decision.</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Chosen response</x:v>
      </x:c>
      <x:c r="B64" s="39"/>
      <x:c r="C64" s="39"/>
      <x:c r="D64" s="77" t="str">
        <x:v>"What part of the method feels unhelpful, and what would you need to see from it?"</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Effect</x:v>
      </x:c>
      <x:c r="B67" s="39"/>
      <x:c r="C67" s="39"/>
      <x:c r="D67" s="77" t="str">
        <x:v>The group clarifies the output and shortens one activity. The challenge improves the design rather than becoming a contest.</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Development</x:v>
      </x:c>
      <x:c r="B70" s="39"/>
      <x:c r="C70" s="39"/>
      <x:c r="D70" s="77" t="str">
        <x:v>Ask the co-facilitator to signal when explanations become defensive; review one such moment in supervision.</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A01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45.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F05 | Tension reset</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Lower the intensity enough for useful work while keeping the underlying disagreement visible.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F05 | Feeling | 10-20 minutes</x:v>
      </x:c>
      <x:c r="B8" s="34"/>
      <x:c r="C8" s="34"/>
      <x:c r="D8" s="34"/>
      <x:c r="E8" s="34"/>
      <x:c r="F8" s="34"/>
      <x:c r="G8" s="34" t="str">
        <x:f>IFERROR(IF(HYPERLINK("HR_Delivery_Facilitation_Framework_and_Toolkit.pdf#page=150","PDF guide 150 / form 151 / example 152")="PDF guide 150 / form 151 / example 152",HYPERLINK("HR_Delivery_Facilitation_Framework_and_Toolkit.pdf#page=150","PDF guide 150 / form 151 / example 152"),"PDF guide 150 / form 151 / example 152"),"PDF guide 150 / form 151 / example 152")</x:f>
        <x:v>PDF guide 150 / form 151 / example 152</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Trigger</x:v>
      </x:c>
      <x:c r="B10" s="39"/>
      <x:c r="C10" s="39"/>
      <x:c r="D10" s="39"/>
      <x:c r="E10" s="39"/>
      <x:c r="F10" s="39"/>
      <x:c r="G10" s="39" t="str">
        <x:v>02  Pause language</x:v>
      </x:c>
      <x:c r="H10" s="39"/>
      <x:c r="I10" s="39"/>
      <x:c r="J10" s="39"/>
      <x:c r="K10" s="39"/>
      <x:c r="L10" s="39"/>
      <x:c r="M10" s="12"/>
      <x:c r="N10" s="12"/>
    </x:row>
    <x:row r="11" ht="22" customHeight="1">
      <x:c r="A11" s="43" t="str">
        <x:v>Describe the observable escalation.</x:v>
      </x:c>
      <x:c r="B11" s="43"/>
      <x:c r="C11" s="43"/>
      <x:c r="D11" s="43"/>
      <x:c r="E11" s="43"/>
      <x:c r="F11" s="43"/>
      <x:c r="G11" s="43" t="str">
        <x:v>Write a clear intervention.</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Reset option</x:v>
      </x:c>
      <x:c r="B18" s="39"/>
      <x:c r="C18" s="39"/>
      <x:c r="D18" s="39"/>
      <x:c r="E18" s="39"/>
      <x:c r="F18" s="39"/>
      <x:c r="G18" s="39" t="str">
        <x:v>04  Concern summaries</x:v>
      </x:c>
      <x:c r="H18" s="39"/>
      <x:c r="I18" s="39"/>
      <x:c r="J18" s="39"/>
      <x:c r="K18" s="39"/>
      <x:c r="L18" s="39"/>
      <x:c r="M18" s="12"/>
      <x:c r="N18" s="12"/>
    </x:row>
    <x:row r="19" ht="22" customHeight="1">
      <x:c r="A19" s="43" t="str">
        <x:v>Offer a practical, accessible pause.</x:v>
      </x:c>
      <x:c r="B19" s="43"/>
      <x:c r="C19" s="43"/>
      <x:c r="D19" s="43"/>
      <x:c r="E19" s="43"/>
      <x:c r="F19" s="43"/>
      <x:c r="G19" s="43" t="str">
        <x:v>Capture the issue in workable terms.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Next process</x:v>
      </x:c>
      <x:c r="B26" s="39"/>
      <x:c r="C26" s="39"/>
      <x:c r="D26" s="39"/>
      <x:c r="E26" s="39"/>
      <x:c r="F26" s="39"/>
      <x:c r="G26" s="39" t="str">
        <x:v>06  Review or adjourn</x:v>
      </x:c>
      <x:c r="H26" s="39"/>
      <x:c r="I26" s="39"/>
      <x:c r="J26" s="39"/>
      <x:c r="K26" s="39"/>
      <x:c r="L26" s="39"/>
      <x:c r="M26" s="12"/>
      <x:c r="N26" s="12"/>
    </x:row>
    <x:row r="27" ht="22" customHeight="1">
      <x:c r="A27" s="43" t="str">
        <x:v>Specify the route back to work.</x:v>
      </x:c>
      <x:c r="B27" s="43"/>
      <x:c r="C27" s="43"/>
      <x:c r="D27" s="43"/>
      <x:c r="E27" s="43"/>
      <x:c r="F27" s="43"/>
      <x:c r="G27" s="43" t="str">
        <x:v>State the decision and follow-up.</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process is workable again or has been stopped responsibly.</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Pause when exchanges become personal, repetitive or too rapid to understand. Name the process without blaming either side.</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Offer a short break or quiet writing. Check access and immediate welfare; do not force people into paired dialogue at the peak of conflict.</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Restate the shared task and invite each concern in turn. Ask the other side to summarise before responding.</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Identify agreement, disagreement and missing information. Decide whether the group can continue within its remit or needs another process.</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Re-contract the next ten minutes and the stop conditions. Record the unresolved issue and a responsible follow-up if you adjourn.</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 calmer room is not proof that the disagreement is resolved. Do not trade honest concerns for superficial harmony.</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Trigger</x:v>
      </x:c>
      <x:c r="B55" s="39"/>
      <x:c r="C55" s="39"/>
      <x:c r="D55" s="77" t="str">
        <x:v>Two participants interrupt each other repeatedly and the discussion shifts from the proposal to criticism of each other's teams.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Pause language</x:v>
      </x:c>
      <x:c r="B58" s="39"/>
      <x:c r="C58" s="39"/>
      <x:c r="D58" s="77" t="str">
        <x:v>"We are no longer hearing the concerns clearly. I am pausing this exchange so we can return to the issue without personal criticism."</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Reset option</x:v>
      </x:c>
      <x:c r="B61" s="39"/>
      <x:c r="C61" s="39"/>
      <x:c r="D61" s="77" t="str">
        <x:v>Five-minute break followed by silent writing of the consequence each person is worried about.</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Concern summaries</x:v>
      </x:c>
      <x:c r="B64" s="39"/>
      <x:c r="C64" s="39"/>
      <x:c r="D64" s="77" t="str">
        <x:v>One team fears delay; the other fears being held responsible without the information or capacity to act.</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Next process</x:v>
      </x:c>
      <x:c r="B67" s="39"/>
      <x:c r="C67" s="39"/>
      <x:c r="D67" s="77" t="str">
        <x:v>Discuss the minimum information and capacity assumptions separately, with one speaker at a time and no personal examples.</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Review or adjourn</x:v>
      </x:c>
      <x:c r="B70" s="39"/>
      <x:c r="C70" s="39"/>
      <x:c r="D70" s="77" t="str">
        <x:v>Continue for ten minutes, then review. If personal attacks resume, adjourn and refer the relationship issue to the agreed organisational route.</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46.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F06 | Pause, support and referral</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Respond to distress or a serious welfare concern within the limits of non-clinical workplace facilitation.</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F06 | Feeling | Immediate response; follow-up as needed</x:v>
      </x:c>
      <x:c r="B8" s="34"/>
      <x:c r="C8" s="34"/>
      <x:c r="D8" s="34"/>
      <x:c r="E8" s="34"/>
      <x:c r="F8" s="34"/>
      <x:c r="G8" s="34" t="str">
        <x:f>IFERROR(IF(HYPERLINK("HR_Delivery_Facilitation_Framework_and_Toolkit.pdf#page=153","PDF guide 153 / form 154 / example 155")="PDF guide 153 / form 154 / example 155",HYPERLINK("HR_Delivery_Facilitation_Framework_and_Toolkit.pdf#page=153","PDF guide 153 / form 154 / example 155"),"PDF guide 153 / form 154 / example 155"),"PDF guide 153 / form 154 / example 155")</x:f>
        <x:v>PDF guide 153 / form 154 / example 155</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Event</x:v>
      </x:c>
      <x:c r="B10" s="39"/>
      <x:c r="C10" s="39"/>
      <x:c r="D10" s="39"/>
      <x:c r="E10" s="39"/>
      <x:c r="F10" s="39"/>
      <x:c r="G10" s="39" t="str">
        <x:v>02  Immediate action</x:v>
      </x:c>
      <x:c r="H10" s="39"/>
      <x:c r="I10" s="39"/>
      <x:c r="J10" s="39"/>
      <x:c r="K10" s="39"/>
      <x:c r="L10" s="39"/>
      <x:c r="M10" s="12"/>
      <x:c r="N10" s="12"/>
    </x:row>
    <x:row r="11" ht="22" customHeight="1">
      <x:c r="A11" s="43" t="str">
        <x:v>Record a minimal factual description.</x:v>
      </x:c>
      <x:c r="B11" s="43"/>
      <x:c r="C11" s="43"/>
      <x:c r="D11" s="43"/>
      <x:c r="E11" s="43"/>
      <x:c r="F11" s="43"/>
      <x:c r="G11" s="43" t="str">
        <x:v>State how public pressure is reduced.</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Choice and support</x:v>
      </x:c>
      <x:c r="B18" s="39"/>
      <x:c r="C18" s="39"/>
      <x:c r="D18" s="39"/>
      <x:c r="E18" s="39"/>
      <x:c r="F18" s="39"/>
      <x:c r="G18" s="39" t="str">
        <x:v>04  Referral route</x:v>
      </x:c>
      <x:c r="H18" s="39"/>
      <x:c r="I18" s="39"/>
      <x:c r="J18" s="39"/>
      <x:c r="K18" s="39"/>
      <x:c r="L18" s="39"/>
      <x:c r="M18" s="12"/>
      <x:c r="N18" s="12"/>
    </x:row>
    <x:row r="19" ht="22" customHeight="1">
      <x:c r="A19" s="43" t="str">
        <x:v>Record the support the person requests.</x:v>
      </x:c>
      <x:c r="B19" s="43"/>
      <x:c r="C19" s="43"/>
      <x:c r="D19" s="43"/>
      <x:c r="E19" s="43"/>
      <x:c r="F19" s="43"/>
      <x:c r="G19" s="43" t="str">
        <x:v>Identify the agreed organisational contact.</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Information boundary</x:v>
      </x:c>
      <x:c r="B26" s="39"/>
      <x:c r="C26" s="39"/>
      <x:c r="D26" s="39"/>
      <x:c r="E26" s="39"/>
      <x:c r="F26" s="39"/>
      <x:c r="G26" s="39" t="str">
        <x:v>06  Continuation decision</x:v>
      </x:c>
      <x:c r="H26" s="39"/>
      <x:c r="I26" s="39"/>
      <x:c r="J26" s="39"/>
      <x:c r="K26" s="39"/>
      <x:c r="L26" s="39"/>
      <x:c r="M26" s="12"/>
      <x:c r="N26" s="12"/>
    </x:row>
    <x:row r="27" ht="22" customHeight="1">
      <x:c r="A27" s="43" t="str">
        <x:v>Specify what may be shared and recorded.</x:v>
      </x:c>
      <x:c r="B27" s="43"/>
      <x:c r="C27" s="43"/>
      <x:c r="D27" s="43"/>
      <x:c r="E27" s="43"/>
      <x:c r="F27" s="43"/>
      <x:c r="G27" s="43" t="str">
        <x:v>Record whether and how the event resumes.</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participant's dignity and access to appropriate support take priority over finishing the agenda.</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Pause the activity and reduce public attention. Ask the person what practical support they would prefer where they can communicate a choice.</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Offer a break, private space, trusted support person or the organisation's established support route. Do not seek a detailed personal history.</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If there is an immediate threat or emergency, follow the venue and organisation's emergency procedures and contact appropriate local services.</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Do not promise absolute confidentiality where a duty to act or the agreed safeguarding arrangements may apply. Share only what is necessary with the responsible person.</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Review whether the session can continue and what needs changing. Document minimum factual information in the restricted route, not in the workshop summary.</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This tool is a process safeguard, not medical or therapeutic guidance. Use competent local support and emergency arrangements.</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Event</x:v>
      </x:c>
      <x:c r="B55" s="39"/>
      <x:c r="C55" s="39"/>
      <x:c r="D55" s="77" t="str">
        <x:v>A participant asks to leave because the discussion has become too distressing to continue.</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Immediate action</x:v>
      </x:c>
      <x:c r="B58" s="39"/>
      <x:c r="C58" s="39"/>
      <x:c r="D58" s="77" t="str">
        <x:v>Facilitator pauses the activity and co-facilitator offers a private check-in, without asking the person to explain in front of colleagues.</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Choice and support</x:v>
      </x:c>
      <x:c r="B61" s="39"/>
      <x:c r="C61" s="39"/>
      <x:c r="D61" s="77" t="str">
        <x:v>The participant prefers to take a break with a trusted colleague and does not wish to discuss the reason with the group.</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Referral route</x:v>
      </x:c>
      <x:c r="B64" s="39"/>
      <x:c r="C64" s="39"/>
      <x:c r="D64" s="77" t="str">
        <x:v>Use the named support contact confirmed in the event plan. The facilitator does not diagnose or provide counselling.</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Information boundary</x:v>
      </x:c>
      <x:c r="B67" s="39"/>
      <x:c r="C67" s="39"/>
      <x:c r="D67" s="77" t="str">
        <x:v>Group is told only that a break is needed. Any necessary welfare record is factual, minimal and restricted.</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Continuation decision</x:v>
      </x:c>
      <x:c r="B70" s="39"/>
      <x:c r="C70" s="39"/>
      <x:c r="D70" s="77" t="str">
        <x:v>Resume only after checking that the format remains appropriate. Offer alternative contribution later without penalty.</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47.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F07 | Emotional boundaries and informed choice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Check that an activity is appropriate to the organisational purpose and does not rely on coerced personal exposure.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F07 | Feeling | 15-30 minutes design review</x:v>
      </x:c>
      <x:c r="B8" s="34"/>
      <x:c r="C8" s="34"/>
      <x:c r="D8" s="34"/>
      <x:c r="E8" s="34"/>
      <x:c r="F8" s="34"/>
      <x:c r="G8" s="34" t="str">
        <x:f>IFERROR(IF(HYPERLINK("HR_Delivery_Facilitation_Framework_and_Toolkit.pdf#page=156","PDF guide 156 / form 157 / example 158")="PDF guide 156 / form 157 / example 158",HYPERLINK("HR_Delivery_Facilitation_Framework_and_Toolkit.pdf#page=156","PDF guide 156 / form 157 / example 158"),"PDF guide 156 / form 157 / example 158"),"PDF guide 156 / form 157 / example 158")</x:f>
        <x:v>PDF guide 156 / form 157 / example 158</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Activity demand</x:v>
      </x:c>
      <x:c r="B10" s="39"/>
      <x:c r="C10" s="39"/>
      <x:c r="D10" s="39"/>
      <x:c r="E10" s="39"/>
      <x:c r="F10" s="39"/>
      <x:c r="G10" s="39" t="str">
        <x:v>02  Work necessity</x:v>
      </x:c>
      <x:c r="H10" s="39"/>
      <x:c r="I10" s="39"/>
      <x:c r="J10" s="39"/>
      <x:c r="K10" s="39"/>
      <x:c r="L10" s="39"/>
      <x:c r="M10" s="12"/>
      <x:c r="N10" s="12"/>
    </x:row>
    <x:row r="11" ht="22" customHeight="1">
      <x:c r="A11" s="43" t="str">
        <x:v>Describe the disclosure or emotional demand.</x:v>
      </x:c>
      <x:c r="B11" s="43"/>
      <x:c r="C11" s="43"/>
      <x:c r="D11" s="43"/>
      <x:c r="E11" s="43"/>
      <x:c r="F11" s="43"/>
      <x:c r="G11" s="43" t="str">
        <x:v>Test whether that demand is needed.</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Power and consent</x:v>
      </x:c>
      <x:c r="B18" s="39"/>
      <x:c r="C18" s="39"/>
      <x:c r="D18" s="39"/>
      <x:c r="E18" s="39"/>
      <x:c r="F18" s="39"/>
      <x:c r="G18" s="39" t="str">
        <x:v>04  Alternative</x:v>
      </x:c>
      <x:c r="H18" s="39"/>
      <x:c r="I18" s="39"/>
      <x:c r="J18" s="39"/>
      <x:c r="K18" s="39"/>
      <x:c r="L18" s="39"/>
      <x:c r="M18" s="12"/>
      <x:c r="N18" s="12"/>
    </x:row>
    <x:row r="19" ht="22" customHeight="1">
      <x:c r="A19" s="43" t="str">
        <x:v>Identify whether refusal is genuinely possible.</x:v>
      </x:c>
      <x:c r="B19" s="43"/>
      <x:c r="C19" s="43"/>
      <x:c r="D19" s="43"/>
      <x:c r="E19" s="43"/>
      <x:c r="F19" s="43"/>
      <x:c r="G19" s="43" t="str">
        <x:v>Design a lower-risk route to the same purpose.</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Choice and stop</x:v>
      </x:c>
      <x:c r="B26" s="39"/>
      <x:c r="C26" s="39"/>
      <x:c r="D26" s="39"/>
      <x:c r="E26" s="39"/>
      <x:c r="F26" s="39"/>
      <x:c r="G26" s="39" t="str">
        <x:v>06  Design decision</x:v>
      </x:c>
      <x:c r="H26" s="39"/>
      <x:c r="I26" s="39"/>
      <x:c r="J26" s="39"/>
      <x:c r="K26" s="39"/>
      <x:c r="L26" s="39"/>
      <x:c r="M26" s="12"/>
      <x:c r="N26" s="12"/>
    </x:row>
    <x:row r="27" ht="22" customHeight="1">
      <x:c r="A27" s="43" t="str">
        <x:v>Specify the participant's options.</x:v>
      </x:c>
      <x:c r="B27" s="43"/>
      <x:c r="C27" s="43"/>
      <x:c r="D27" s="43"/>
      <x:c r="E27" s="43"/>
      <x:c r="F27" s="43"/>
      <x:c r="G27" s="43" t="str">
        <x:v>Record the chosen version and rationale.</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activity can achieve its work purpose while respecting informed choice.</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Identify what the activity asks people to reveal or experience. State why that is necessary for the work.</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Assess power, voluntariness, confidentiality and the facilitator's capability. Attendance at a work event is not blanket consent to personal-development exercises.</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Provide a clear explanation and an equivalent lower-disclosure route. Avoid surprise exercises, touch or enactments of sensitive experiences.</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Agree how someone may pass, stop or leave without public justification or penalty. Make the same freedom available to junior and senior colleagues.</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Replace the activity if its benefit depends on disclosure that cannot be freely chosen or safely held. Record the safer design.</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Do not use the language of authenticity or courage to pressure people into disclosure.</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Activity demand</x:v>
      </x:c>
      <x:c r="B55" s="39"/>
      <x:c r="C55" s="39"/>
      <x:c r="D55" s="77" t="str">
        <x:v>An initial idea asks participants to share their most painful experience of conflict with colleagues.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Work necessity</x:v>
      </x:c>
      <x:c r="B58" s="39"/>
      <x:c r="C58" s="39"/>
      <x:c r="D58" s="77" t="str">
        <x:v>The purpose is to improve handovers. Intimate personal disclosure is not necessary to understand the work process.</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Power and consent</x:v>
      </x:c>
      <x:c r="B61" s="39"/>
      <x:c r="C61" s="39"/>
      <x:c r="D61" s="77" t="str">
        <x:v>Managers and direct reports attend together; people may feel pressured to comply or appear committed.</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Alternative</x:v>
      </x:c>
      <x:c r="B64" s="39"/>
      <x:c r="C64" s="39"/>
      <x:c r="D64" s="77" t="str">
        <x:v>Use a fictional handover disagreement and invite optional reflection on helpful process conditions.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Choice and stop</x:v>
      </x:c>
      <x:c r="B67" s="39"/>
      <x:c r="C67" s="39"/>
      <x:c r="D67" s="77" t="str">
        <x:v>Participants may observe, use another example or pass. No one has to explain a personal reason.</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Design decision</x:v>
      </x:c>
      <x:c r="B70" s="39"/>
      <x:c r="C70" s="39"/>
      <x:c r="D70" s="77" t="str">
        <x:v>Replace the personal-conflict disclosure exercise with a bounded simulation and work-focused debrief.</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48.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F08 | Repair after a difficult moment</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Restore working trust after a facilitation error or process rupture without demanding forgiveness.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F08 | Feeling | 10-25 minutes</x:v>
      </x:c>
      <x:c r="B8" s="34"/>
      <x:c r="C8" s="34"/>
      <x:c r="D8" s="34"/>
      <x:c r="E8" s="34"/>
      <x:c r="F8" s="34"/>
      <x:c r="G8" s="34" t="str">
        <x:f>IFERROR(IF(HYPERLINK("HR_Delivery_Facilitation_Framework_and_Toolkit.pdf#page=159","PDF guide 159 / form 160 / example 161")="PDF guide 159 / form 160 / example 161",HYPERLINK("HR_Delivery_Facilitation_Framework_and_Toolkit.pdf#page=159","PDF guide 159 / form 160 / example 161"),"PDF guide 159 / form 160 / example 161"),"PDF guide 159 / form 160 / example 161")</x:f>
        <x:v>PDF guide 159 / form 160 / example 161</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What happened</x:v>
      </x:c>
      <x:c r="B10" s="39"/>
      <x:c r="C10" s="39"/>
      <x:c r="D10" s="39"/>
      <x:c r="E10" s="39"/>
      <x:c r="F10" s="39"/>
      <x:c r="G10" s="39" t="str">
        <x:v>02  Acknowledgement</x:v>
      </x:c>
      <x:c r="H10" s="39"/>
      <x:c r="I10" s="39"/>
      <x:c r="J10" s="39"/>
      <x:c r="K10" s="39"/>
      <x:c r="L10" s="39"/>
      <x:c r="M10" s="12"/>
      <x:c r="N10" s="12"/>
    </x:row>
    <x:row r="11" ht="22" customHeight="1">
      <x:c r="A11" s="43" t="str">
        <x:v>Describe the facilitation error.</x:v>
      </x:c>
      <x:c r="B11" s="43"/>
      <x:c r="C11" s="43"/>
      <x:c r="D11" s="43"/>
      <x:c r="E11" s="43"/>
      <x:c r="F11" s="43"/>
      <x:c r="G11" s="43" t="str">
        <x:v>Write a direct acknowledgement.</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Impact and choice</x:v>
      </x:c>
      <x:c r="B18" s="39"/>
      <x:c r="C18" s="39"/>
      <x:c r="D18" s="39"/>
      <x:c r="E18" s="39"/>
      <x:c r="F18" s="39"/>
      <x:c r="G18" s="39" t="str">
        <x:v>04  Repair action</x:v>
      </x:c>
      <x:c r="H18" s="39"/>
      <x:c r="I18" s="39"/>
      <x:c r="J18" s="39"/>
      <x:c r="K18" s="39"/>
      <x:c r="L18" s="39"/>
      <x:c r="M18" s="12"/>
      <x:c r="N18" s="12"/>
    </x:row>
    <x:row r="19" ht="22" customHeight="1">
      <x:c r="A19" s="43" t="str">
        <x:v>Offer an optional route to respond.</x:v>
      </x:c>
      <x:c r="B19" s="43"/>
      <x:c r="C19" s="43"/>
      <x:c r="D19" s="43"/>
      <x:c r="E19" s="43"/>
      <x:c r="F19" s="43"/>
      <x:c r="G19" s="43" t="str">
        <x:v>Specify a concrete change.</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Conditions to continue</x:v>
      </x:c>
      <x:c r="B26" s="39"/>
      <x:c r="C26" s="39"/>
      <x:c r="D26" s="39"/>
      <x:c r="E26" s="39"/>
      <x:c r="F26" s="39"/>
      <x:c r="G26" s="39" t="str">
        <x:v>06  Follow-through</x:v>
      </x:c>
      <x:c r="H26" s="39"/>
      <x:c r="I26" s="39"/>
      <x:c r="J26" s="39"/>
      <x:c r="K26" s="39"/>
      <x:c r="L26" s="39"/>
      <x:c r="M26" s="12"/>
      <x:c r="N26" s="12"/>
    </x:row>
    <x:row r="27" ht="22" customHeight="1">
      <x:c r="A27" s="43" t="str">
        <x:v>Record agreed process changes.</x:v>
      </x:c>
      <x:c r="B27" s="43"/>
      <x:c r="C27" s="43"/>
      <x:c r="D27" s="43"/>
      <x:c r="E27" s="43"/>
      <x:c r="F27" s="43"/>
      <x:c r="G27" s="43" t="str">
        <x:v>Set a review and development step.</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record is corrected and the group has a credible basis for deciding whether to continue.</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Name what you did or what occurred in concrete terms. Take responsibility for your part without a defensive explanation.</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Invite correction and impact information through a route the affected person chooses. Do not require a public account.</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Offer a specific repair to the process or record. Distinguish repair from an attempt to make the discomfort disappear quickly.</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Ask what conditions are needed to continue. Accept that the person or group may prefer a different facilitator, a pause or a separate process.</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Follow through and review later. Do not present an apology as proof that the effect has been repaired.</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Repair is not a performance of humility. It requires changed conduct and respect for the other person's choice.</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What happened</x:v>
      </x:c>
      <x:c r="B55" s="39"/>
      <x:c r="C55" s="39"/>
      <x:c r="D55" s="77" t="str">
        <x:v>The facilitator summarised a participant's objection as resistance to change, without checking the meaning.</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Acknowledgement</x:v>
      </x:c>
      <x:c r="B58" s="39"/>
      <x:c r="C58" s="39"/>
      <x:c r="D58" s="77" t="str">
        <x:v>"I labelled your concern rather than checking it. That was not a fair summary. I will correct the record."</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Impact and choice</x:v>
      </x:c>
      <x:c r="B61" s="39"/>
      <x:c r="C61" s="39"/>
      <x:c r="D61" s="77" t="str">
        <x:v>The participant may clarify publicly, speak privately or decline further discussion. No response is treated as acceptance.</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Repair action</x:v>
      </x:c>
      <x:c r="B64" s="39"/>
      <x:c r="C64" s="39"/>
      <x:c r="D64" s="77" t="str">
        <x:v>Replace the label with the actual concern about workload and access; reopen the option discussion with the corrected information.</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Conditions to continue</x:v>
      </x:c>
      <x:c r="B67" s="39"/>
      <x:c r="C67" s="39"/>
      <x:c r="D67" s="77" t="str">
        <x:v>Summaries will be checked with speakers before entering the decision record; the co-facilitator monitors this.</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Follow-through</x:v>
      </x:c>
      <x:c r="B70" s="39"/>
      <x:c r="C70" s="39"/>
      <x:c r="D70" s="77" t="str">
        <x:v>Lead facilitator checks the final record and reviews the incident in supervision without identifying the participant unnecessarily.</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49.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S01 | Open the session and agree how to work</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Create a clear beginning that connects purpose, authority, participation and working agreements.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S01 | Structuring | 15-25 minutes</x:v>
      </x:c>
      <x:c r="B8" s="34"/>
      <x:c r="C8" s="34"/>
      <x:c r="D8" s="34"/>
      <x:c r="E8" s="34"/>
      <x:c r="F8" s="34"/>
      <x:c r="G8" s="34" t="str">
        <x:f>IFERROR(IF(HYPERLINK("HR_Delivery_Facilitation_Framework_and_Toolkit.pdf#page=166","PDF guide 166 / form 167 / example 168")="PDF guide 166 / form 167 / example 168",HYPERLINK("HR_Delivery_Facilitation_Framework_and_Toolkit.pdf#page=166","PDF guide 166 / form 167 / example 168"),"PDF guide 166 / form 167 / example 168"),"PDF guide 166 / form 167 / example 168")</x:f>
        <x:v>PDF guide 166 / form 167 / example 168</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Welcome and purpose</x:v>
      </x:c>
      <x:c r="B10" s="39"/>
      <x:c r="C10" s="39"/>
      <x:c r="D10" s="39"/>
      <x:c r="E10" s="39"/>
      <x:c r="F10" s="39"/>
      <x:c r="G10" s="39" t="str">
        <x:v>02  Outputs and mandate</x:v>
      </x:c>
      <x:c r="H10" s="39"/>
      <x:c r="I10" s="39"/>
      <x:c r="J10" s="39"/>
      <x:c r="K10" s="39"/>
      <x:c r="L10" s="39"/>
      <x:c r="M10" s="12"/>
      <x:c r="N10" s="12"/>
    </x:row>
    <x:row r="11" ht="22" customHeight="1">
      <x:c r="A11" s="43" t="str">
        <x:v>Write a concise opening.</x:v>
      </x:c>
      <x:c r="B11" s="43"/>
      <x:c r="C11" s="43"/>
      <x:c r="D11" s="43"/>
      <x:c r="E11" s="43"/>
      <x:c r="F11" s="43"/>
      <x:c r="G11" s="43" t="str">
        <x:v>Make the work and authority visible.</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Roles</x:v>
      </x:c>
      <x:c r="B18" s="39"/>
      <x:c r="C18" s="39"/>
      <x:c r="D18" s="39"/>
      <x:c r="E18" s="39"/>
      <x:c r="F18" s="39"/>
      <x:c r="G18" s="39" t="str">
        <x:v>04  Working agreements</x:v>
      </x:c>
      <x:c r="H18" s="39"/>
      <x:c r="I18" s="39"/>
      <x:c r="J18" s="39"/>
      <x:c r="K18" s="39"/>
      <x:c r="L18" s="39"/>
      <x:c r="M18" s="12"/>
      <x:c r="N18" s="12"/>
    </x:row>
    <x:row r="19" ht="22" customHeight="1">
      <x:c r="A19" s="43" t="str">
        <x:v>Name process and content responsibilities.</x:v>
      </x:c>
      <x:c r="B19" s="43"/>
      <x:c r="C19" s="43"/>
      <x:c r="D19" s="43"/>
      <x:c r="E19" s="43"/>
      <x:c r="F19" s="43"/>
      <x:c r="G19" s="43" t="str">
        <x:v>Record the group's additions.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Access and confidentiality</x:v>
      </x:c>
      <x:c r="B26" s="39"/>
      <x:c r="C26" s="39"/>
      <x:c r="D26" s="39"/>
      <x:c r="E26" s="39"/>
      <x:c r="F26" s="39"/>
      <x:c r="G26" s="39" t="str">
        <x:v>06  Understanding check</x:v>
      </x:c>
      <x:c r="H26" s="39"/>
      <x:c r="I26" s="39"/>
      <x:c r="J26" s="39"/>
      <x:c r="K26" s="39"/>
      <x:c r="L26" s="39"/>
      <x:c r="M26" s="12"/>
      <x:c r="N26" s="12"/>
    </x:row>
    <x:row r="27" ht="22" customHeight="1">
      <x:c r="A27" s="43" t="str">
        <x:v>Specify practical routes and limits.</x:v>
      </x:c>
      <x:c r="B27" s="43"/>
      <x:c r="C27" s="43"/>
      <x:c r="D27" s="43"/>
      <x:c r="E27" s="43"/>
      <x:c r="F27" s="43"/>
      <x:c r="G27" s="43" t="str">
        <x:v>Record unresolved confusion and correction.</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Participants understand both the work and the conditions under which they are joining it.</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Welcome people and name the purpose, intended outputs and finish time. Explain what has already been decided and what remains open.</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Introduce facilitation, sponsor, recording and support roles. Explain when you may move from process guidance to content contribution.</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Offer the practical participation routes, access support, right to pass and limits of confidentiality. State the stop conditions plainly.</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Invite additions or changes to the working agreements. Ask what would help this group do useful work rather than displaying an untouchable rules slide.</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Check understanding with a brief question: "What are we deciding, and what are we not deciding?" Start only after material confusion is addressed.</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An opening contract is a conversation. Silence after reading a slide is not evidence of informed agreement.</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Welcome and purpose</x:v>
      </x:c>
      <x:c r="B55" s="39"/>
      <x:c r="C55" s="39"/>
      <x:c r="D55" s="77" t="str">
        <x:v>"Today we will understand the handover difficulties and design a four-week trial. We are not deciding individual performance cases or rewriting employment policy."</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Outputs and mandate</x:v>
      </x:c>
      <x:c r="B58" s="39"/>
      <x:c r="C58" s="39"/>
      <x:c r="D58" s="77" t="str">
        <x:v>Outputs are a map, a trial agreement and owned actions. The process owner approves the trial within existing resources.</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Roles</x:v>
      </x:c>
      <x:c r="B61" s="39"/>
      <x:c r="C61" s="39"/>
      <x:c r="D61" s="77" t="str">
        <x:v>HR Delivery holds the process; participants supply work knowledge; co-host protects remote access; sponsor confirms authority.</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Working agreements</x:v>
      </x:c>
      <x:c r="B64" s="39"/>
      <x:c r="C64" s="39"/>
      <x:c r="D64" s="77" t="str">
        <x:v>Use anonymised examples, challenge ideas rather than people, allow a pass, check summaries and give space before second contributions.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Access and confidentiality</x:v>
      </x:c>
      <x:c r="B67" s="39"/>
      <x:c r="C67" s="39"/>
      <x:c r="D67" s="77" t="str">
        <x:v>Speak, write or use the co-host. No recording. Sensitive cases use the private organisational route, not the shared workshop board.</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Understanding check</x:v>
      </x:c>
      <x:c r="B70" s="39"/>
      <x:c r="C70" s="39"/>
      <x:c r="D70" s="77" t="str">
        <x:v>A participant asks whether the group can approve new software. The sponsor confirms it cannot; software proposals will be recorded separately.</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50.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S02 | Rounds, passes and equal access</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Use a simple turn-taking structure that makes room for each person without compulsory speaking.</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S02 | Structuring | 10-25 minutes</x:v>
      </x:c>
      <x:c r="B8" s="34"/>
      <x:c r="C8" s="34"/>
      <x:c r="D8" s="34"/>
      <x:c r="E8" s="34"/>
      <x:c r="F8" s="34"/>
      <x:c r="G8" s="34" t="str">
        <x:f>IFERROR(IF(HYPERLINK("HR_Delivery_Facilitation_Framework_and_Toolkit.pdf#page=169","PDF guide 169 / form 170 / example 171")="PDF guide 169 / form 170 / example 171",HYPERLINK("HR_Delivery_Facilitation_Framework_and_Toolkit.pdf#page=169","PDF guide 169 / form 170 / example 171"),"PDF guide 169 / form 170 / example 171"),"PDF guide 169 / form 170 / example 171")</x:f>
        <x:v>PDF guide 169 / form 170 / example 171</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Question</x:v>
      </x:c>
      <x:c r="B10" s="39"/>
      <x:c r="C10" s="39"/>
      <x:c r="D10" s="39"/>
      <x:c r="E10" s="39"/>
      <x:c r="F10" s="39"/>
      <x:c r="G10" s="39" t="str">
        <x:v>02  Preparation</x:v>
      </x:c>
      <x:c r="H10" s="39"/>
      <x:c r="I10" s="39"/>
      <x:c r="J10" s="39"/>
      <x:c r="K10" s="39"/>
      <x:c r="L10" s="39"/>
      <x:c r="M10" s="12"/>
      <x:c r="N10" s="12"/>
    </x:row>
    <x:row r="11" ht="22" customHeight="1">
      <x:c r="A11" s="43" t="str">
        <x:v>Use a single, answerable prompt.</x:v>
      </x:c>
      <x:c r="B11" s="43"/>
      <x:c r="C11" s="43"/>
      <x:c r="D11" s="43"/>
      <x:c r="E11" s="43"/>
      <x:c r="F11" s="43"/>
      <x:c r="G11" s="43" t="str">
        <x:v>Specify thinking time and alternative routes.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Turn rule</x:v>
      </x:c>
      <x:c r="B18" s="39"/>
      <x:c r="C18" s="39"/>
      <x:c r="D18" s="39"/>
      <x:c r="E18" s="39"/>
      <x:c r="F18" s="39"/>
      <x:c r="G18" s="39" t="str">
        <x:v>04  Capture</x:v>
      </x:c>
      <x:c r="H18" s="39"/>
      <x:c r="I18" s="39"/>
      <x:c r="J18" s="39"/>
      <x:c r="K18" s="39"/>
      <x:c r="L18" s="39"/>
      <x:c r="M18" s="12"/>
      <x:c r="N18" s="12"/>
    </x:row>
    <x:row r="19" ht="22" customHeight="1">
      <x:c r="A19" s="43" t="str">
        <x:v>Define time and sequence.</x:v>
      </x:c>
      <x:c r="B19" s="43"/>
      <x:c r="C19" s="43"/>
      <x:c r="D19" s="43"/>
      <x:c r="E19" s="43"/>
      <x:c r="F19" s="43"/>
      <x:c r="G19" s="43" t="str">
        <x:v>Record contributions without ranking people.</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Connections</x:v>
      </x:c>
      <x:c r="B26" s="39"/>
      <x:c r="C26" s="39"/>
      <x:c r="D26" s="39"/>
      <x:c r="E26" s="39"/>
      <x:c r="F26" s="39"/>
      <x:c r="G26" s="39" t="str">
        <x:v>06  Next step</x:v>
      </x:c>
      <x:c r="H26" s="39"/>
      <x:c r="I26" s="39"/>
      <x:c r="J26" s="39"/>
      <x:c r="K26" s="39"/>
      <x:c r="L26" s="39"/>
      <x:c r="M26" s="12"/>
      <x:c r="N26" s="12"/>
    </x:row>
    <x:row r="27" ht="22" customHeight="1">
      <x:c r="A27" s="43" t="str">
        <x:v>Invite meaning after the initial round.</x:v>
      </x:c>
      <x:c r="B27" s="43"/>
      <x:c r="C27" s="43"/>
      <x:c r="D27" s="43"/>
      <x:c r="E27" s="43"/>
      <x:c r="F27" s="43"/>
      <x:c r="G27" s="43" t="str">
        <x:v>Connect the round to the work.</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Everyone has a genuine opportunity to contribute, and the material informs the next step.</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Pose one clear question and provide a minute of quiet thinking. Explain the purpose of a round and the available pass or written route.</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Invite one contribution per person in an agreed order. Keep contributions short enough for the available time.</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Prevent rebuttal during the first round. Permit clarification only where needed to understand the contribution.</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After everyone has had an opportunity, invite connections, differences and questions. Do not treat each contribution as an equal unit of evidence.</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Summarise the range of perspectives and ask for correction. Identify what the round suggests for the next task.</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 round can become coercive when a pass is questioned or when a short contribution is interpreted as lack of commitment.</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Question</x:v>
      </x:c>
      <x:c r="B55" s="39"/>
      <x:c r="C55" s="39"/>
      <x:c r="D55" s="77" t="str">
        <x:v>What is one condition a receiving team needs for a handover to be usable?</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Preparation</x:v>
      </x:c>
      <x:c r="B58" s="39"/>
      <x:c r="C58" s="39"/>
      <x:c r="D58" s="77" t="str">
        <x:v>One minute of quiet writing; participants may speak, pass or send a note to the co-host.</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Turn rule</x:v>
      </x:c>
      <x:c r="B61" s="39"/>
      <x:c r="C61" s="39"/>
      <x:c r="D61" s="77" t="str">
        <x:v>One minute each in groups of six. No second turn until all have had an opportunity.</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Capture</x:v>
      </x:c>
      <x:c r="B64" s="39"/>
      <x:c r="C64" s="39"/>
      <x:c r="D64" s="77" t="str">
        <x:v>Named receiving role, timely notice, relevant information, secure access, urgency distinction and an exception route.</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Connections</x:v>
      </x:c>
      <x:c r="B67" s="39"/>
      <x:c r="C67" s="39"/>
      <x:c r="D67" s="77" t="str">
        <x:v>Which conditions are shared, which conflict and which depend on the type of handover?</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Next step</x:v>
      </x:c>
      <x:c r="B70" s="39"/>
      <x:c r="C70" s="39"/>
      <x:c r="D70" s="77" t="str">
        <x:v>Use the six conditions to review the draft trial, preserving the difference between routine and urgent work.</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51.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S03 | 1-2-4-All</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Generate perspectives through individual reflection, pairs, quartets and a whole-group harvest.</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S03 | Structuring | 16-minute core; allow transition time</x:v>
      </x:c>
      <x:c r="B8" s="34"/>
      <x:c r="C8" s="34"/>
      <x:c r="D8" s="34"/>
      <x:c r="E8" s="34"/>
      <x:c r="F8" s="34"/>
      <x:c r="G8" s="34" t="str">
        <x:f>IFERROR(IF(HYPERLINK("HR_Delivery_Facilitation_Framework_and_Toolkit.pdf#page=172","PDF guide 172 / form 173 / example 174")="PDF guide 172 / form 173 / example 174",HYPERLINK("HR_Delivery_Facilitation_Framework_and_Toolkit.pdf#page=172","PDF guide 172 / form 173 / example 174"),"PDF guide 172 / form 173 / example 174"),"PDF guide 172 / form 173 / example 174")</x:f>
        <x:v>PDF guide 172 / form 173 / example 174</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Shared challenge</x:v>
      </x:c>
      <x:c r="B10" s="39"/>
      <x:c r="C10" s="39"/>
      <x:c r="D10" s="39"/>
      <x:c r="E10" s="39"/>
      <x:c r="F10" s="39"/>
      <x:c r="G10" s="39" t="str">
        <x:v>02  Individual ideas</x:v>
      </x:c>
      <x:c r="H10" s="39"/>
      <x:c r="I10" s="39"/>
      <x:c r="J10" s="39"/>
      <x:c r="K10" s="39"/>
      <x:c r="L10" s="39"/>
      <x:c r="M10" s="12"/>
      <x:c r="N10" s="12"/>
    </x:row>
    <x:row r="11" ht="22" customHeight="1">
      <x:c r="A11" s="43" t="str">
        <x:v>Write the invitation.</x:v>
      </x:c>
      <x:c r="B11" s="43"/>
      <x:c r="C11" s="43"/>
      <x:c r="D11" s="43"/>
      <x:c r="E11" s="43"/>
      <x:c r="F11" s="43"/>
      <x:c r="G11" s="43" t="str">
        <x:v>Protect independent thought.</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Pair development</x:v>
      </x:c>
      <x:c r="B18" s="39"/>
      <x:c r="C18" s="39"/>
      <x:c r="D18" s="39"/>
      <x:c r="E18" s="39"/>
      <x:c r="F18" s="39"/>
      <x:c r="G18" s="39" t="str">
        <x:v>04  Quartet insight</x:v>
      </x:c>
      <x:c r="H18" s="39"/>
      <x:c r="I18" s="39"/>
      <x:c r="J18" s="39"/>
      <x:c r="K18" s="39"/>
      <x:c r="L18" s="39"/>
      <x:c r="M18" s="12"/>
      <x:c r="N18" s="12"/>
    </x:row>
    <x:row r="19" ht="22" customHeight="1">
      <x:c r="A19" s="43" t="str">
        <x:v>Record what changed through discussion.</x:v>
      </x:c>
      <x:c r="B19" s="43"/>
      <x:c r="C19" s="43"/>
      <x:c r="D19" s="43"/>
      <x:c r="E19" s="43"/>
      <x:c r="F19" s="43"/>
      <x:c r="G19" s="43" t="str">
        <x:v>Keep a distinctive insight and an unresolved difference.</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Whole-group harvest</x:v>
      </x:c>
      <x:c r="B26" s="39"/>
      <x:c r="C26" s="39"/>
      <x:c r="D26" s="39"/>
      <x:c r="E26" s="39"/>
      <x:c r="F26" s="39"/>
      <x:c r="G26" s="39" t="str">
        <x:v>06  Next use</x:v>
      </x:c>
      <x:c r="H26" s="39"/>
      <x:c r="I26" s="39"/>
      <x:c r="J26" s="39"/>
      <x:c r="K26" s="39"/>
      <x:c r="L26" s="39"/>
      <x:c r="M26" s="12"/>
      <x:c r="N26" s="12"/>
    </x:row>
    <x:row r="27" ht="22" customHeight="1">
      <x:c r="A27" s="43" t="str">
        <x:v>Select insight rather than repeat every conversation.</x:v>
      </x:c>
      <x:c r="B27" s="43"/>
      <x:c r="C27" s="43"/>
      <x:c r="D27" s="43"/>
      <x:c r="E27" s="43"/>
      <x:c r="F27" s="43"/>
      <x:c r="G27" s="43" t="str">
        <x:v>Identify the method that follows.</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Independent ideas survive the move into group discussion and a usable harvest is retained.</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Introduce one shared challenge in one minute. Make clear that the first task is to generate possibilities, not to approve a final option.</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Give one minute of individual reflection and writing. Protect this step rather than moving straight into conversation.</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Use two minutes in pairs to compare and build on ideas. Then use five minutes in quartets to identify distinct insights and important differences.</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Use seven minutes for a selective whole-group harvest. Ask for one insight that the wider group needs to hear; provide a written route for other ideas.</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Explain how the harvest will be used and move to an appropriate sense-making or decision method. The timing is a local 16-minute application of the published sequence.</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The method widens access to ideas; it does not itself establish consensus, representative evidence or a final decision.</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Shared challenge</x:v>
      </x:c>
      <x:c r="B55" s="39"/>
      <x:c r="C55" s="39"/>
      <x:c r="D55" s="77" t="str">
        <x:v>What would make a routine handover usable across shifts without increasing unnecessary administration?</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Individual ideas</x:v>
      </x:c>
      <x:c r="B58" s="39"/>
      <x:c r="C58" s="39"/>
      <x:c r="D58" s="77" t="str">
        <x:v>Participants first note their own observations; senior colleagues do not frame everyone else's answer.</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Pair development</x:v>
      </x:c>
      <x:c r="B61" s="39"/>
      <x:c r="C61" s="39"/>
      <x:c r="D61" s="77" t="str">
        <x:v>One pair combines a clear receiving role with a simple acknowledgement, while retaining a concern about workload.</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Quartet insight</x:v>
      </x:c>
      <x:c r="B64" s="39"/>
      <x:c r="C64" s="39"/>
      <x:c r="D64" s="77" t="str">
        <x:v>Quartet proposes separating routine from urgent handovers; it does not yet agree on the acknowledgement time.</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Whole-group harvest</x:v>
      </x:c>
      <x:c r="B67" s="39"/>
      <x:c r="C67" s="39"/>
      <x:c r="D67" s="77" t="str">
        <x:v>Six quartets each offer one important insight; additional ideas enter the shared record without lengthy report-backs.</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Next use</x:v>
      </x:c>
      <x:c r="B70" s="39"/>
      <x:c r="C70" s="39"/>
      <x:c r="D70" s="77" t="str">
        <x:v>Use affinity mapping to organise the ideas, then test two candidate trial designs against agreed criteria.</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R06; H01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49" t="str">
        <x:v>S03 adaptation of 1-2-4-All by Henri Lipmanowicz and Keith McCandless, Liberating Structures. CC BY-SA 4.0. Retain attribution and share-alike terms.</x:v>
      </x:c>
      <x:c r="B76" s="149"/>
      <x:c r="C76" s="149"/>
      <x:c r="D76" s="149"/>
      <x:c r="E76" s="149"/>
      <x:c r="F76" s="149"/>
      <x:c r="G76" s="149"/>
      <x:c r="H76" s="149"/>
      <x:c r="I76" s="149"/>
      <x:c r="J76" s="149"/>
      <x:c r="K76" s="149"/>
      <x:c r="L76" s="149"/>
      <x:c r="M76" s="12"/>
      <x:c r="N76" s="12"/>
    </x:row>
    <x:row r="77" ht="22" customHeight="1">
      <x:c r="A77" s="149"/>
      <x:c r="B77" s="149"/>
      <x:c r="C77" s="149"/>
      <x:c r="D77" s="149"/>
      <x:c r="E77" s="149"/>
      <x:c r="F77" s="149"/>
      <x:c r="G77" s="149"/>
      <x:c r="H77" s="149"/>
      <x:c r="I77" s="149"/>
      <x:c r="J77" s="149"/>
      <x:c r="K77" s="149"/>
      <x:c r="L77" s="149"/>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 ref="A76:L77"/>
  </x:mergeCells>
  <x:pageMargins left="0.7" right="0.7" top="0.75" bottom="0.75" header="0.3" footer="0.3"/>
</x:worksheet>
</file>

<file path=xl/worksheets/sheet52.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S05 | Nominal group technique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Generate, clarify and independently prioritise ideas using a structured small-group process.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S05 | Structuring | 60-90 minutes</x:v>
      </x:c>
      <x:c r="B8" s="34"/>
      <x:c r="C8" s="34"/>
      <x:c r="D8" s="34"/>
      <x:c r="E8" s="34"/>
      <x:c r="F8" s="34"/>
      <x:c r="G8" s="34" t="str">
        <x:f>IFERROR(IF(HYPERLINK("HR_Delivery_Facilitation_Framework_and_Toolkit.pdf#page=178","PDF guide 178 / form 179 / example 180")="PDF guide 178 / form 179 / example 180",HYPERLINK("HR_Delivery_Facilitation_Framework_and_Toolkit.pdf#page=178","PDF guide 178 / form 179 / example 180"),"PDF guide 178 / form 179 / example 180"),"PDF guide 178 / form 179 / example 180")</x:f>
        <x:v>PDF guide 178 / form 179 / example 180</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Question</x:v>
      </x:c>
      <x:c r="B10" s="39"/>
      <x:c r="C10" s="39"/>
      <x:c r="D10" s="39"/>
      <x:c r="E10" s="39"/>
      <x:c r="F10" s="39"/>
      <x:c r="G10" s="39" t="str">
        <x:v>02  Idea list</x:v>
      </x:c>
      <x:c r="H10" s="39"/>
      <x:c r="I10" s="39"/>
      <x:c r="J10" s="39"/>
      <x:c r="K10" s="39"/>
      <x:c r="L10" s="39"/>
      <x:c r="M10" s="12"/>
      <x:c r="N10" s="12"/>
    </x:row>
    <x:row r="11" ht="22" customHeight="1">
      <x:c r="A11" s="43" t="str">
        <x:v>Use a single prioritisation question.</x:v>
      </x:c>
      <x:c r="B11" s="43"/>
      <x:c r="C11" s="43"/>
      <x:c r="D11" s="43"/>
      <x:c r="E11" s="43"/>
      <x:c r="F11" s="43"/>
      <x:c r="G11" s="43" t="str">
        <x:v>Retain numbered ideas from the round-robin.</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Clarification</x:v>
      </x:c>
      <x:c r="B18" s="39"/>
      <x:c r="C18" s="39"/>
      <x:c r="D18" s="39"/>
      <x:c r="E18" s="39"/>
      <x:c r="F18" s="39"/>
      <x:c r="G18" s="39" t="str">
        <x:v>04  Ranking rule</x:v>
      </x:c>
      <x:c r="H18" s="39"/>
      <x:c r="I18" s="39"/>
      <x:c r="J18" s="39"/>
      <x:c r="K18" s="39"/>
      <x:c r="L18" s="39"/>
      <x:c r="M18" s="12"/>
      <x:c r="N18" s="12"/>
    </x:row>
    <x:row r="19" ht="22" customHeight="1">
      <x:c r="A19" s="43" t="str">
        <x:v>Record definitions and agreed combinations.</x:v>
      </x:c>
      <x:c r="B19" s="43"/>
      <x:c r="C19" s="43"/>
      <x:c r="D19" s="43"/>
      <x:c r="E19" s="43"/>
      <x:c r="F19" s="43"/>
      <x:c r="G19" s="43" t="str">
        <x:v>State the method before collecting votes.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Tally and review</x:v>
      </x:c>
      <x:c r="B26" s="39"/>
      <x:c r="C26" s="39"/>
      <x:c r="D26" s="39"/>
      <x:c r="E26" s="39"/>
      <x:c r="F26" s="39"/>
      <x:c r="G26" s="39" t="str">
        <x:v>06  Decision route</x:v>
      </x:c>
      <x:c r="H26" s="39"/>
      <x:c r="I26" s="39"/>
      <x:c r="J26" s="39"/>
      <x:c r="K26" s="39"/>
      <x:c r="L26" s="39"/>
      <x:c r="M26" s="12"/>
      <x:c r="N26" s="12"/>
    </x:row>
    <x:row r="27" ht="22" customHeight="1">
      <x:c r="A27" s="43" t="str">
        <x:v>Show totals, ties and limits.</x:v>
      </x:c>
      <x:c r="B27" s="43"/>
      <x:c r="C27" s="43"/>
      <x:c r="D27" s="43"/>
      <x:c r="E27" s="43"/>
      <x:c r="F27" s="43"/>
      <x:c r="G27" s="43" t="str">
        <x:v>Connect preference to authority and concerns.</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group has a transparent preference signal and understands its limits.</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Present one clear question and explain the steps. Give time for silent individual generation before anyone speaks.</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Invite one idea per person in successive rounds, with a pass allowed. Record each idea visibly and avoid debate at this stage.</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Clarify the ideas together without persuading people how to vote. Combine duplicates only with the contributors' agreement.</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Ask participants to rank or rate independently using a stated rule. For a top-five ranking, five points go to first choice down to one point for fifth.</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Tally transparently, check errors and discuss what the result means. A ranking identifies preferences; it does not automatically authorise a decision or remove material objections.</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Do not collect identifiable rankings where this creates avoidable pressure. The group discussion is not anonymous even when ballots are.</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Question</x:v>
      </x:c>
      <x:c r="B55" s="39"/>
      <x:c r="C55" s="39"/>
      <x:c r="D55" s="77" t="str">
        <x:v>Which handover conditions most deserve attention in the first four-week trial?</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Idea list</x:v>
      </x:c>
      <x:c r="B58" s="39"/>
      <x:c r="C58" s="39"/>
      <x:c r="D58" s="77" t="str">
        <x:v>1 Receiving role; 2 urgency category; 3 acknowledgement; 4 secure reference; 5 escalation; 6 version control.</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Clarification</x:v>
      </x:c>
      <x:c r="B61" s="39"/>
      <x:c r="C61" s="39"/>
      <x:c r="D61" s="77" t="str">
        <x:v>Clarify acknowledgement as confirmation of responsibility, not completion of all work.</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Ranking rule</x:v>
      </x:c>
      <x:c r="B64" s="39"/>
      <x:c r="C64" s="39"/>
      <x:c r="D64" s="77" t="str">
        <x:v>Each participant selects five distinct ideas and assigns 5, 4, 3, 2 and 1 points once each. No repeat ranking within one ballot.</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Tally and review</x:v>
      </x:c>
      <x:c r="B67" s="39"/>
      <x:c r="C67" s="39"/>
      <x:c r="D67" s="77" t="str">
        <x:v>Receiving role and secure reference rank highest. A tie on escalation and acknowledgement is retained for discussion, not broken secretly.</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Decision route</x:v>
      </x:c>
      <x:c r="B70" s="39"/>
      <x:c r="C70" s="39"/>
      <x:c r="D70" s="77" t="str">
        <x:v>Use the ranking to narrow the design discussion; the process owner still checks feasibility and information safeguards before approval.</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U01; R07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53.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S06 | World Cafe dialogue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Connect perspectives through repeated small-table conversations and a visible shared harvest.</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S06 | Structuring | 90-120 minutes core</x:v>
      </x:c>
      <x:c r="B8" s="34"/>
      <x:c r="C8" s="34"/>
      <x:c r="D8" s="34"/>
      <x:c r="E8" s="34"/>
      <x:c r="F8" s="34"/>
      <x:c r="G8" s="34" t="str">
        <x:f>IFERROR(IF(HYPERLINK("HR_Delivery_Facilitation_Framework_and_Toolkit.pdf#page=181","PDF guide 181 / form 182 / example 183")="PDF guide 181 / form 182 / example 183",HYPERLINK("HR_Delivery_Facilitation_Framework_and_Toolkit.pdf#page=181","PDF guide 181 / form 182 / example 183"),"PDF guide 181 / form 182 / example 183"),"PDF guide 181 / form 182 / example 183")</x:f>
        <x:v>PDF guide 181 / form 182 / example 183</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Purpose</x:v>
      </x:c>
      <x:c r="B10" s="39"/>
      <x:c r="C10" s="39"/>
      <x:c r="D10" s="39"/>
      <x:c r="E10" s="39"/>
      <x:c r="F10" s="39"/>
      <x:c r="G10" s="39" t="str">
        <x:v>02  Questions</x:v>
      </x:c>
      <x:c r="H10" s="39"/>
      <x:c r="I10" s="39"/>
      <x:c r="J10" s="39"/>
      <x:c r="K10" s="39"/>
      <x:c r="L10" s="39"/>
      <x:c r="M10" s="12"/>
      <x:c r="N10" s="12"/>
    </x:row>
    <x:row r="11" ht="22" customHeight="1">
      <x:c r="A11" s="43" t="str">
        <x:v>State the dialogue's organisational purpose.</x:v>
      </x:c>
      <x:c r="B11" s="43"/>
      <x:c r="C11" s="43"/>
      <x:c r="D11" s="43"/>
      <x:c r="E11" s="43"/>
      <x:c r="F11" s="43"/>
      <x:c r="G11" s="43" t="str">
        <x:v>Write a sequence that deepens inquiry.</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Table arrangement</x:v>
      </x:c>
      <x:c r="B18" s="39"/>
      <x:c r="C18" s="39"/>
      <x:c r="D18" s="39"/>
      <x:c r="E18" s="39"/>
      <x:c r="F18" s="39"/>
      <x:c r="G18" s="39" t="str">
        <x:v>04  Hosting</x:v>
      </x:c>
      <x:c r="H18" s="39"/>
      <x:c r="I18" s="39"/>
      <x:c r="J18" s="39"/>
      <x:c r="K18" s="39"/>
      <x:c r="L18" s="39"/>
      <x:c r="M18" s="12"/>
      <x:c r="N18" s="12"/>
    </x:row>
    <x:row r="19" ht="22" customHeight="1">
      <x:c r="A19" s="43" t="str">
        <x:v>Specify group size and accessible rotation.</x:v>
      </x:c>
      <x:c r="B19" s="43"/>
      <x:c r="C19" s="43"/>
      <x:c r="D19" s="43"/>
      <x:c r="E19" s="43"/>
      <x:c r="F19" s="43"/>
      <x:c r="G19" s="43" t="str">
        <x:v>Define the host's limited role.</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Harvest</x:v>
      </x:c>
      <x:c r="B26" s="39"/>
      <x:c r="C26" s="39"/>
      <x:c r="D26" s="39"/>
      <x:c r="E26" s="39"/>
      <x:c r="F26" s="39"/>
      <x:c r="G26" s="39" t="str">
        <x:v>06  Follow-through</x:v>
      </x:c>
      <x:c r="H26" s="39"/>
      <x:c r="I26" s="39"/>
      <x:c r="J26" s="39"/>
      <x:c r="K26" s="39"/>
      <x:c r="L26" s="39"/>
      <x:c r="M26" s="12"/>
      <x:c r="N26" s="12"/>
    </x:row>
    <x:row r="27" ht="22" customHeight="1">
      <x:c r="A27" s="43" t="str">
        <x:v>Capture patterns and differences.</x:v>
      </x:c>
      <x:c r="B27" s="43"/>
      <x:c r="C27" s="43"/>
      <x:c r="D27" s="43"/>
      <x:c r="E27" s="43"/>
      <x:c r="F27" s="43"/>
      <x:c r="G27" s="43" t="str">
        <x:v>Name how the dialogue will influence work.</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event connects perspectives and produces a traceable harvest without overstating agreement.</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Clarify the purpose and design questions that matter to participants. Create an accessible, hospitable setting with four people per table where feasible.</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Welcome participants and explain the conversation, movement or equivalent remote arrangements, capture and choice to listen.</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Run three twenty-minute rounds. People mix between rounds; a table host may remain to connect earlier insights. Use the same question or a purposeful sequence.</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Harvest patterns, differences and open questions across tables. Keep the source of each theme traceable and invite correction.</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Agree the next use of the harvest. Add a separate decision or action process where needed; do not call conversational convergence formal consent.</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World Cafe is a named method with its own design principles. The corporate questions and logistics here are an attributed adaptation.</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Purpose</x:v>
      </x:c>
      <x:c r="B55" s="39"/>
      <x:c r="C55" s="39"/>
      <x:c r="D55" s="77" t="str">
        <x:v>Explore what makes cross-functional handovers trustworthy and usable across different services.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Questions</x:v>
      </x:c>
      <x:c r="B58" s="39"/>
      <x:c r="C58" s="39"/>
      <x:c r="D58" s="77" t="str">
        <x:v>Round 1: when does handover work well? Round 2: what conditions make that possible? Round 3: what should we test together?</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Table arrangement</x:v>
      </x:c>
      <x:c r="B61" s="39"/>
      <x:c r="C61" s="39"/>
      <x:c r="D61" s="77" t="str">
        <x:v>Twenty-five tables of four for the 100-person playbook. Provide an equivalent way to exchange perspectives without requiring physical movement.</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Hosting</x:v>
      </x:c>
      <x:c r="B64" s="39"/>
      <x:c r="C64" s="39"/>
      <x:c r="D64" s="77" t="str">
        <x:v>Host briefly connects earlier ideas and invites new perspectives; the host does not control the answer or speak for the table.</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Harvest</x:v>
      </x:c>
      <x:c r="B67" s="39"/>
      <x:c r="C67" s="39"/>
      <x:c r="D67" s="77" t="str">
        <x:v>Themes include clarity of ownership, accessible information and workable timing. Specialist exceptions remain visible.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Follow-through</x:v>
      </x:c>
      <x:c r="B70" s="39"/>
      <x:c r="C70" s="39"/>
      <x:c r="D70" s="77" t="str">
        <x:v>A mixed design group turns themes into candidate trials and returns them to participants for validation before approval.</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R08; R09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54.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S07 | Open Space Technology</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Provide a bounded setting in which participants create the agenda and take responsibility for conversations that matter to them.</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S07 | Structuring | 5-6 hours or longer</x:v>
      </x:c>
      <x:c r="B8" s="34"/>
      <x:c r="C8" s="34"/>
      <x:c r="D8" s="34"/>
      <x:c r="E8" s="34"/>
      <x:c r="F8" s="34"/>
      <x:c r="G8" s="34" t="str">
        <x:f>IFERROR(IF(HYPERLINK("HR_Delivery_Facilitation_Framework_and_Toolkit.pdf#page=184","PDF guide 184 / form 185 / example 186")="PDF guide 184 / form 185 / example 186",HYPERLINK("HR_Delivery_Facilitation_Framework_and_Toolkit.pdf#page=184","PDF guide 184 / form 185 / example 186"),"PDF guide 184 / form 185 / example 186"),"PDF guide 184 / form 185 / example 186")</x:f>
        <x:v>PDF guide 184 / form 185 / example 186</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Theme</x:v>
      </x:c>
      <x:c r="B10" s="39"/>
      <x:c r="C10" s="39"/>
      <x:c r="D10" s="39"/>
      <x:c r="E10" s="39"/>
      <x:c r="F10" s="39"/>
      <x:c r="G10" s="39" t="str">
        <x:v>02  Real openness</x:v>
      </x:c>
      <x:c r="H10" s="39"/>
      <x:c r="I10" s="39"/>
      <x:c r="J10" s="39"/>
      <x:c r="K10" s="39"/>
      <x:c r="L10" s="39"/>
      <x:c r="M10" s="12"/>
      <x:c r="N10" s="12"/>
    </x:row>
    <x:row r="11" ht="22" customHeight="1">
      <x:c r="A11" s="43" t="str">
        <x:v>Name an open, consequential question.</x:v>
      </x:c>
      <x:c r="B11" s="43"/>
      <x:c r="C11" s="43"/>
      <x:c r="D11" s="43"/>
      <x:c r="E11" s="43"/>
      <x:c r="F11" s="43"/>
      <x:c r="G11" s="43" t="str">
        <x:v>State what participants genuinely control.</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Agenda marketplace</x:v>
      </x:c>
      <x:c r="B18" s="39"/>
      <x:c r="C18" s="39"/>
      <x:c r="D18" s="39"/>
      <x:c r="E18" s="39"/>
      <x:c r="F18" s="39"/>
      <x:c r="G18" s="39" t="str">
        <x:v>04  Participation mobility</x:v>
      </x:c>
      <x:c r="H18" s="39"/>
      <x:c r="I18" s="39"/>
      <x:c r="J18" s="39"/>
      <x:c r="K18" s="39"/>
      <x:c r="L18" s="39"/>
      <x:c r="M18" s="12"/>
      <x:c r="N18" s="12"/>
    </x:row>
    <x:row r="19" ht="22" customHeight="1">
      <x:c r="A19" s="43" t="str">
        <x:v>Provide spaces for topic, host, time and location.</x:v>
      </x:c>
      <x:c r="B19" s="43"/>
      <x:c r="C19" s="43"/>
      <x:c r="D19" s="43"/>
      <x:c r="E19" s="43"/>
      <x:c r="F19" s="43"/>
      <x:c r="G19" s="43" t="str">
        <x:v>Explain movement or equivalent choices.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Proceedings</x:v>
      </x:c>
      <x:c r="B26" s="39"/>
      <x:c r="C26" s="39"/>
      <x:c r="D26" s="39"/>
      <x:c r="E26" s="39"/>
      <x:c r="F26" s="39"/>
      <x:c r="G26" s="39" t="str">
        <x:v>06  Next steps</x:v>
      </x:c>
      <x:c r="H26" s="39"/>
      <x:c r="I26" s="39"/>
      <x:c r="J26" s="39"/>
      <x:c r="K26" s="39"/>
      <x:c r="L26" s="39"/>
      <x:c r="M26" s="12"/>
      <x:c r="N26" s="12"/>
    </x:row>
    <x:row r="27" ht="22" customHeight="1">
      <x:c r="A27" s="43" t="str">
        <x:v>Specify what each host records.</x:v>
      </x:c>
      <x:c r="B27" s="43"/>
      <x:c r="C27" s="43"/>
      <x:c r="D27" s="43"/>
      <x:c r="E27" s="43"/>
      <x:c r="F27" s="43"/>
      <x:c r="G27" s="43" t="str">
        <x:v>Identify how outputs enter organisational decisions.</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Participants own the agenda, and the outputs have an honest route beyond the event.</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Confirm a meaningful theme, voluntary participation, sufficient time and genuine openness about the agenda. Do not use the method to deliver a preselected answer.</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Open with the purpose, boundaries, available spaces and documentation process. Explain self-organisation and the principle of moving to where one can learn or contribute.</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Invite participants to propose topics and host conversations. Let them negotiate the agenda and use accessible alternatives to physical movement.</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Allow conversations to proceed with minimal intervention inside the agreed boundaries. Topic hosts capture key insights, actions and open questions.</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Close with a shared review and a clear route for proceedings, commitments and subsequent decisions. Maintain an explicit distinction between self-organised discussion and corporate approval.</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Do not use claims that "the right people are here" to excuse excluding affected stakeholders or missing legal authority.</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Theme</x:v>
      </x:c>
      <x:c r="B55" s="39"/>
      <x:c r="C55" s="39"/>
      <x:c r="D55" s="77" t="str">
        <x:v>How can our cross-functional work become easier to coordinate over the next year?</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Real openness</x:v>
      </x:c>
      <x:c r="B58" s="39"/>
      <x:c r="C58" s="39"/>
      <x:c r="D58" s="77" t="str">
        <x:v>Participants choose the topics and conversations. Safety, confidentiality, time and organisational approval boundaries remain explicit.</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Agenda marketplace</x:v>
      </x:c>
      <x:c r="B61" s="39"/>
      <x:c r="C61" s="39"/>
      <x:c r="D61" s="77" t="str">
        <x:v>Topics proposed include shift handovers, shared information, escalation and learning from exceptions.</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Participation mobility</x:v>
      </x:c>
      <x:c r="B64" s="39"/>
      <x:c r="C64" s="39"/>
      <x:c r="D64" s="77" t="str">
        <x:v>People may change conversations when they can contribute or learn more elsewhere; remote and mobility-limited participants have equivalent options.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Proceedings</x:v>
      </x:c>
      <x:c r="B67" s="39"/>
      <x:c r="C67" s="39"/>
      <x:c r="D67" s="77" t="str">
        <x:v>Topic, key insights, disagreements, proposed actions, volunteers and unresolved questions; avoid attributable sensitive stories.</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Next steps</x:v>
      </x:c>
      <x:c r="B70" s="39"/>
      <x:c r="C70" s="39"/>
      <x:c r="D70" s="77" t="str">
        <x:v>Proceedings issued within two working days; proposals needing approval are labelled and assigned to a decision owner.</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R10; R11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55.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S08 | Fishbowl listening and reflection</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Help a wider group hear a focused conversation while protecting choice, dignity and a clear boundary between listening and judging.</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S08 | Structuring | 35-60 minutes</x:v>
      </x:c>
      <x:c r="B8" s="34"/>
      <x:c r="C8" s="34"/>
      <x:c r="D8" s="34"/>
      <x:c r="E8" s="34"/>
      <x:c r="F8" s="34"/>
      <x:c r="G8" s="34" t="str">
        <x:f>IFERROR(IF(HYPERLINK("HR_Delivery_Facilitation_Framework_and_Toolkit.pdf#page=187","PDF guide 187 / form 188 / example 189")="PDF guide 187 / form 188 / example 189",HYPERLINK("HR_Delivery_Facilitation_Framework_and_Toolkit.pdf#page=187","PDF guide 187 / form 188 / example 189"),"PDF guide 187 / form 188 / example 189"),"PDF guide 187 / form 188 / example 189")</x:f>
        <x:v>PDF guide 187 / form 188 / example 189</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Focus</x:v>
      </x:c>
      <x:c r="B10" s="39"/>
      <x:c r="C10" s="39"/>
      <x:c r="D10" s="39"/>
      <x:c r="E10" s="39"/>
      <x:c r="F10" s="39"/>
      <x:c r="G10" s="39" t="str">
        <x:v>02  Consent and roles</x:v>
      </x:c>
      <x:c r="H10" s="39"/>
      <x:c r="I10" s="39"/>
      <x:c r="J10" s="39"/>
      <x:c r="K10" s="39"/>
      <x:c r="L10" s="39"/>
      <x:c r="M10" s="12"/>
      <x:c r="N10" s="12"/>
    </x:row>
    <x:row r="11" ht="22" customHeight="1">
      <x:c r="A11" s="43" t="str">
        <x:v>Define what the wider group needs to understand.</x:v>
      </x:c>
      <x:c r="B11" s="43"/>
      <x:c r="C11" s="43"/>
      <x:c r="D11" s="43"/>
      <x:c r="E11" s="43"/>
      <x:c r="F11" s="43"/>
      <x:c r="G11" s="43" t="str">
        <x:v>Specify voluntary participation and boundaries.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Inner question</x:v>
      </x:c>
      <x:c r="B18" s="39"/>
      <x:c r="C18" s="39"/>
      <x:c r="D18" s="39"/>
      <x:c r="E18" s="39"/>
      <x:c r="F18" s="39"/>
      <x:c r="G18" s="39" t="str">
        <x:v>04  Outer listening</x:v>
      </x:c>
      <x:c r="H18" s="39"/>
      <x:c r="I18" s="39"/>
      <x:c r="J18" s="39"/>
      <x:c r="K18" s="39"/>
      <x:c r="L18" s="39"/>
      <x:c r="M18" s="12"/>
      <x:c r="N18" s="12"/>
    </x:row>
    <x:row r="19" ht="22" customHeight="1">
      <x:c r="A19" s="43" t="str">
        <x:v>Write a clear invitation.</x:v>
      </x:c>
      <x:c r="B19" s="43"/>
      <x:c r="C19" s="43"/>
      <x:c r="D19" s="43"/>
      <x:c r="E19" s="43"/>
      <x:c r="F19" s="43"/>
      <x:c r="G19" s="43" t="str">
        <x:v>Set the observation task.</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Correction and rotation</x:v>
      </x:c>
      <x:c r="B26" s="39"/>
      <x:c r="C26" s="39"/>
      <x:c r="D26" s="39"/>
      <x:c r="E26" s="39"/>
      <x:c r="F26" s="39"/>
      <x:c r="G26" s="39" t="str">
        <x:v>06  Harvest</x:v>
      </x:c>
      <x:c r="H26" s="39"/>
      <x:c r="I26" s="39"/>
      <x:c r="J26" s="39"/>
      <x:c r="K26" s="39"/>
      <x:c r="L26" s="39"/>
      <x:c r="M26" s="12"/>
      <x:c r="N26" s="12"/>
    </x:row>
    <x:row r="27" ht="22" customHeight="1">
      <x:c r="A27" s="43" t="str">
        <x:v>Plan a way to check meaning.</x:v>
      </x:c>
      <x:c r="B27" s="43"/>
      <x:c r="C27" s="43"/>
      <x:c r="D27" s="43"/>
      <x:c r="E27" s="43"/>
      <x:c r="F27" s="43"/>
      <x:c r="G27" s="43" t="str">
        <x:v>Translate listening into a usable output.</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wider group learns from experience without claiming to have observed an entire system.</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Explain the purpose and invite voluntary participants for a bounded inner conversation. Do not choose people to represent an identity category without their consent.</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Give the inner group a clear question and 10-15 minutes. Ask the outer group to listen for themes and questions, not evaluate personalities.</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Pause for the outer group to reflect back what it heard, using tentative summaries. Inner participants correct misunderstandings.</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Rotate or open a voluntary seat if this serves the purpose and remains accessible. Do not require physical movement as the only way to join.</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Harvest learning and implications with the whole group. Confirm what may be recorded and how the conversation will influence the next step.</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 fishbowl can feel exposing. Provide genuine choice and avoid turning the outer circle into an audience of judges.</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Focus</x:v>
      </x:c>
      <x:c r="B55" s="39"/>
      <x:c r="C55" s="39"/>
      <x:c r="D55" s="77" t="str">
        <x:v>Hear how receiving supervisors decide whether a handover is ready to act on.</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Consent and roles</x:v>
      </x:c>
      <x:c r="B58" s="39"/>
      <x:c r="C58" s="39"/>
      <x:c r="D58" s="77" t="str">
        <x:v>Four supervisors volunteer; no one is asked to disclose individual employee cases or speak for every site.</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Inner question</x:v>
      </x:c>
      <x:c r="B61" s="39"/>
      <x:c r="C61" s="39"/>
      <x:c r="D61" s="77" t="str">
        <x:v>What do you look for first, and what makes you hesitate before accepting responsibility?</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Outer listening</x:v>
      </x:c>
      <x:c r="B64" s="39"/>
      <x:c r="C64" s="39"/>
      <x:c r="D64" s="77" t="str">
        <x:v>Notice requirements, uncertainties and questions. Do not rate the speakers' confidence, personality or team loyalty.</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Correction and rotation</x:v>
      </x:c>
      <x:c r="B67" s="39"/>
      <x:c r="C67" s="39"/>
      <x:c r="D67" s="77" t="str">
        <x:v>Outer group offers summaries; speakers correct them. Two administrators then volunteer to explore the sender perspective.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Harvest</x:v>
      </x:c>
      <x:c r="B70" s="39"/>
      <x:c r="C70" s="39"/>
      <x:c r="D70" s="77" t="str">
        <x:v>Add receiving-role clarity and urgency definitions to the trial criteria; retain a note about specialist exceptions.</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56.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S09 | Action learning set</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Use questioning, reflection and real action to support learning around a live problem the presenter can influence.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S09 | Structuring | 60-90 minutes</x:v>
      </x:c>
      <x:c r="B8" s="34"/>
      <x:c r="C8" s="34"/>
      <x:c r="D8" s="34"/>
      <x:c r="E8" s="34"/>
      <x:c r="F8" s="34"/>
      <x:c r="G8" s="34" t="str">
        <x:f>IFERROR(IF(HYPERLINK("HR_Delivery_Facilitation_Framework_and_Toolkit.pdf#page=190","PDF guide 190 / form 191 / example 192")="PDF guide 190 / form 191 / example 192",HYPERLINK("HR_Delivery_Facilitation_Framework_and_Toolkit.pdf#page=190","PDF guide 190 / form 191 / example 192"),"PDF guide 190 / form 191 / example 192"),"PDF guide 190 / form 191 / example 192")</x:f>
        <x:v>PDF guide 190 / form 191 / example 192</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Live problem</x:v>
      </x:c>
      <x:c r="B10" s="39"/>
      <x:c r="C10" s="39"/>
      <x:c r="D10" s="39"/>
      <x:c r="E10" s="39"/>
      <x:c r="F10" s="39"/>
      <x:c r="G10" s="39" t="str">
        <x:v>02  Questioning</x:v>
      </x:c>
      <x:c r="H10" s="39"/>
      <x:c r="I10" s="39"/>
      <x:c r="J10" s="39"/>
      <x:c r="K10" s="39"/>
      <x:c r="L10" s="39"/>
      <x:c r="M10" s="12"/>
      <x:c r="N10" s="12"/>
    </x:row>
    <x:row r="11" ht="22" customHeight="1">
      <x:c r="A11" s="43" t="str">
        <x:v>Name a problem the presenter can influence.</x:v>
      </x:c>
      <x:c r="B11" s="43"/>
      <x:c r="C11" s="43"/>
      <x:c r="D11" s="43"/>
      <x:c r="E11" s="43"/>
      <x:c r="F11" s="43"/>
      <x:c r="G11" s="43" t="str">
        <x:v>Record useful questions rather than advice disguised as questions.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Reframing</x:v>
      </x:c>
      <x:c r="B18" s="39"/>
      <x:c r="C18" s="39"/>
      <x:c r="D18" s="39"/>
      <x:c r="E18" s="39"/>
      <x:c r="F18" s="39"/>
      <x:c r="G18" s="39" t="str">
        <x:v>04  Action</x:v>
      </x:c>
      <x:c r="H18" s="39"/>
      <x:c r="I18" s="39"/>
      <x:c r="J18" s="39"/>
      <x:c r="K18" s="39"/>
      <x:c r="L18" s="39"/>
      <x:c r="M18" s="12"/>
      <x:c r="N18" s="12"/>
    </x:row>
    <x:row r="19" ht="22" customHeight="1">
      <x:c r="A19" s="43" t="str">
        <x:v>Capture what becomes clearer.</x:v>
      </x:c>
      <x:c r="B19" s="43"/>
      <x:c r="C19" s="43"/>
      <x:c r="D19" s="43"/>
      <x:c r="E19" s="43"/>
      <x:c r="F19" s="43"/>
      <x:c r="G19" s="43" t="str">
        <x:v>Specify an owned step.</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Learning</x:v>
      </x:c>
      <x:c r="B26" s="39"/>
      <x:c r="C26" s="39"/>
      <x:c r="D26" s="39"/>
      <x:c r="E26" s="39"/>
      <x:c r="F26" s="39"/>
      <x:c r="G26" s="39" t="str">
        <x:v>06  Review</x:v>
      </x:c>
      <x:c r="H26" s="39"/>
      <x:c r="I26" s="39"/>
      <x:c r="J26" s="39"/>
      <x:c r="K26" s="39"/>
      <x:c r="L26" s="39"/>
      <x:c r="M26" s="12"/>
      <x:c r="N26" s="12"/>
    </x:row>
    <x:row r="27" ht="22" customHeight="1">
      <x:c r="A27" s="43" t="str">
        <x:v>Identify what the presenter and group learned.</x:v>
      </x:c>
      <x:c r="B27" s="43"/>
      <x:c r="C27" s="43"/>
      <x:c r="D27" s="43"/>
      <x:c r="E27" s="43"/>
      <x:c r="F27" s="43"/>
      <x:c r="G27" s="43" t="str">
        <x:v>Set the next cycle.</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A real action and a learning review are agreed by someone with the authority to undertake them.</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Agree confidentiality, the presenter's authority to act and the group's commitment to learning. Use a real problem, not a puzzle with one known answer.</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Invite a short account of the problem. Group members ask clarifying and exploratory questions before offering advice.</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Periodically pause to reflect on the quality of questions, listening and assumptions. The coach stewards learning rather than becoming the expert problem-solver.</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Help the presenter identify an action they own and can take. Advice is offered only with permission and does not replace the presenter's judgement.</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Close with learning commitments and a date to report back on action. Without action and review, the set becomes only an interesting discussion.</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This is a practical adaptation informed by action-learning literature, not certification in a proprietary coaching method.</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Live problem</x:v>
      </x:c>
      <x:c r="B55" s="39"/>
      <x:c r="C55" s="39"/>
      <x:c r="D55" s="77" t="str">
        <x:v>An HR operations lead needs to agree a workable handover trial with supervisors who have different shift constraints.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Questioning</x:v>
      </x:c>
      <x:c r="B58" s="39"/>
      <x:c r="C58" s="39"/>
      <x:c r="D58" s="77" t="str">
        <x:v>What are you assuming about their reluctance? Which decision can you make? What have you not yet asked them?</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Reframing</x:v>
      </x:c>
      <x:c r="B61" s="39"/>
      <x:c r="C61" s="39"/>
      <x:c r="D61" s="77" t="str">
        <x:v>The presenter realises the unresolved issue is capacity at shift change, not general unwillingness to collaborate.</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Action</x:v>
      </x:c>
      <x:c r="B64" s="39"/>
      <x:c r="C64" s="39"/>
      <x:c r="D64" s="77" t="str">
        <x:v>Meet two supervisors to define a feasible acknowledgement expectation before finalising the trial.</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Learning</x:v>
      </x:c>
      <x:c r="B67" s="39"/>
      <x:c r="C67" s="39"/>
      <x:c r="D67" s="77" t="str">
        <x:v>The group notices it offered solutions too early and will spend longer clarifying the presenter's actual authority.</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Review</x:v>
      </x:c>
      <x:c r="B70" s="39"/>
      <x:c r="C70" s="39"/>
      <x:c r="D70" s="77" t="str">
        <x:v>Presenter reports the conversation and its effect at the next set meeting in two weeks; the group tests whether its assumptions changed.</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R12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57.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S10 | Diagnostic focus group</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Explore shared and contrasting experiences using a complete, neutral discussion route rather than a sequence of leading questions.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S10 | Structuring | 75-90 minutes</x:v>
      </x:c>
      <x:c r="B8" s="34"/>
      <x:c r="C8" s="34"/>
      <x:c r="D8" s="34"/>
      <x:c r="E8" s="34"/>
      <x:c r="F8" s="34"/>
      <x:c r="G8" s="34" t="str">
        <x:f>IFERROR(IF(HYPERLINK("HR_Delivery_Facilitation_Framework_and_Toolkit.pdf#page=193","PDF guide 193 / form 194 / example 195")="PDF guide 193 / form 194 / example 195",HYPERLINK("HR_Delivery_Facilitation_Framework_and_Toolkit.pdf#page=193","PDF guide 193 / form 194 / example 195"),"PDF guide 193 / form 194 / example 195"),"PDF guide 193 / form 194 / example 195")</x:f>
        <x:v>PDF guide 193 / form 194 / example 195</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Opening script</x:v>
      </x:c>
      <x:c r="B10" s="39"/>
      <x:c r="C10" s="39"/>
      <x:c r="D10" s="39"/>
      <x:c r="E10" s="39"/>
      <x:c r="F10" s="39"/>
      <x:c r="G10" s="39" t="str">
        <x:v>02  Experience questions</x:v>
      </x:c>
      <x:c r="H10" s="39"/>
      <x:c r="I10" s="39"/>
      <x:c r="J10" s="39"/>
      <x:c r="K10" s="39"/>
      <x:c r="L10" s="39"/>
      <x:c r="M10" s="12"/>
      <x:c r="N10" s="12"/>
    </x:row>
    <x:row r="11" ht="22" customHeight="1">
      <x:c r="A11" s="43" t="str">
        <x:v>State the purpose and choice.</x:v>
      </x:c>
      <x:c r="B11" s="43"/>
      <x:c r="C11" s="43"/>
      <x:c r="D11" s="43"/>
      <x:c r="E11" s="43"/>
      <x:c r="F11" s="43"/>
      <x:c r="G11" s="43" t="str">
        <x:v>Prepare neutral prompts and probes.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Contrast questions</x:v>
      </x:c>
      <x:c r="B18" s="39"/>
      <x:c r="C18" s="39"/>
      <x:c r="D18" s="39"/>
      <x:c r="E18" s="39"/>
      <x:c r="F18" s="39"/>
      <x:c r="G18" s="39" t="str">
        <x:v>04  Improvement questions</x:v>
      </x:c>
      <x:c r="H18" s="39"/>
      <x:c r="I18" s="39"/>
      <x:c r="J18" s="39"/>
      <x:c r="K18" s="39"/>
      <x:c r="L18" s="39"/>
      <x:c r="M18" s="12"/>
      <x:c r="N18" s="12"/>
    </x:row>
    <x:row r="19" ht="22" customHeight="1">
      <x:c r="A19" s="43" t="str">
        <x:v>Invite different accounts.</x:v>
      </x:c>
      <x:c r="B19" s="43"/>
      <x:c r="C19" s="43"/>
      <x:c r="D19" s="43"/>
      <x:c r="E19" s="43"/>
      <x:c r="F19" s="43"/>
      <x:c r="G19" s="43" t="str">
        <x:v>Explore possibilities without steering.</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Capture and analysis</x:v>
      </x:c>
      <x:c r="B26" s="39"/>
      <x:c r="C26" s="39"/>
      <x:c r="D26" s="39"/>
      <x:c r="E26" s="39"/>
      <x:c r="F26" s="39"/>
      <x:c r="G26" s="39" t="str">
        <x:v>06  Close and feedback</x:v>
      </x:c>
      <x:c r="H26" s="39"/>
      <x:c r="I26" s="39"/>
      <x:c r="J26" s="39"/>
      <x:c r="K26" s="39"/>
      <x:c r="L26" s="39"/>
      <x:c r="M26" s="12"/>
      <x:c r="N26" s="12"/>
    </x:row>
    <x:row r="27" ht="22" customHeight="1">
      <x:c r="A27" s="43" t="str">
        <x:v>Specify how themes are recorded.</x:v>
      </x:c>
      <x:c r="B27" s="43"/>
      <x:c r="C27" s="43"/>
      <x:c r="D27" s="43"/>
      <x:c r="E27" s="43"/>
      <x:c r="F27" s="43"/>
      <x:c r="G27" s="43" t="str">
        <x:v>Write the close and follow-up.</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A checked, context-rich record exists with clear limitations and a feedback commitment.</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Open with purpose, voluntary participation, recording arrangements, confidentiality limits and the right to pass. Avoid mixing direct reports with their managers where it would inhibit discussion.</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Begin with a concrete experience: "Think of a recent routine handover. What happened?" Ask for process detail without personal identifiers.</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Explore conditions, differences and exceptions. Ask who has a different experience and what makes the situation work well.</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Invite possible improvements and concerns about them. Do not turn the session into a sales pitch for a preselected solution.</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Summarise the themes and invite correction. Explain how the material will be analysed, its limits and when participants will hear what happens next.</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Focus groups cannot promise anonymity among participants. Use interviews or another route for sensitive matters.</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Opening script</x:v>
      </x:c>
      <x:c r="B55" s="39"/>
      <x:c r="C55" s="39"/>
      <x:c r="D55" s="77" t="str">
        <x:v>"We are exploring the process, not assessing individuals. Please avoid names. You may pass on any question, and we cannot guarantee what others repeat outside the group."</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Experience questions</x:v>
      </x:c>
      <x:c r="B58" s="39"/>
      <x:c r="C58" s="39"/>
      <x:c r="D58" s="77" t="str">
        <x:v>What happened at the last handover? What information was available? What did you need to clarify? What happened next?</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Contrast questions</x:v>
      </x:c>
      <x:c r="B61" s="39"/>
      <x:c r="C61" s="39"/>
      <x:c r="D61" s="77" t="str">
        <x:v>When does it work well? What changes across shifts or services? Does anyone have an example that does not fit this pattern?</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Improvement questions</x:v>
      </x:c>
      <x:c r="B64" s="39"/>
      <x:c r="C64" s="39"/>
      <x:c r="D64" s="77" t="str">
        <x:v>What would make the work easier? What might create new problems? What must we protect?</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Capture and analysis</x:v>
      </x:c>
      <x:c r="B67" s="39"/>
      <x:c r="C67" s="39"/>
      <x:c r="D67" s="77" t="str">
        <x:v>Record non-attributable process examples, disagreements and context. Do not convert a focus-group theme into a population percentage.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Close and feedback</x:v>
      </x:c>
      <x:c r="B70" s="39"/>
      <x:c r="C70" s="39"/>
      <x:c r="D70" s="77" t="str">
        <x:v>"These are the themes I heard. What have I missed? We will share a summary and explain which actions are being considered within two weeks."</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U01;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58.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S11 | Facilitated process mapping</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Help the people who do the work build a shared account of how it actually happens.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S11 | Structuring | 60-90 minutes</x:v>
      </x:c>
      <x:c r="B8" s="34"/>
      <x:c r="C8" s="34"/>
      <x:c r="D8" s="34"/>
      <x:c r="E8" s="34"/>
      <x:c r="F8" s="34"/>
      <x:c r="G8" s="34" t="str">
        <x:f>IFERROR(IF(HYPERLINK("HR_Delivery_Facilitation_Framework_and_Toolkit.pdf#page=196","PDF guide 196 / form 197 / example 198")="PDF guide 196 / form 197 / example 198",HYPERLINK("HR_Delivery_Facilitation_Framework_and_Toolkit.pdf#page=196","PDF guide 196 / form 197 / example 198"),"PDF guide 196 / form 197 / example 198"),"PDF guide 196 / form 197 / example 198")</x:f>
        <x:v>PDF guide 196 / form 197 / example 198</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Boundary</x:v>
      </x:c>
      <x:c r="B10" s="39"/>
      <x:c r="C10" s="39"/>
      <x:c r="D10" s="39"/>
      <x:c r="E10" s="39"/>
      <x:c r="F10" s="39"/>
      <x:c r="G10" s="39" t="str">
        <x:v>02  Roles and steps</x:v>
      </x:c>
      <x:c r="H10" s="39"/>
      <x:c r="I10" s="39"/>
      <x:c r="J10" s="39"/>
      <x:c r="K10" s="39"/>
      <x:c r="L10" s="39"/>
      <x:c r="M10" s="12"/>
      <x:c r="N10" s="12"/>
    </x:row>
    <x:row r="11" ht="22" customHeight="1">
      <x:c r="A11" s="43" t="str">
        <x:v>Define the start, finish and scope.</x:v>
      </x:c>
      <x:c r="B11" s="43"/>
      <x:c r="C11" s="43"/>
      <x:c r="D11" s="43"/>
      <x:c r="E11" s="43"/>
      <x:c r="F11" s="43"/>
      <x:c r="G11" s="43" t="str">
        <x:v>List the actions in sequence.</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Handoffs</x:v>
      </x:c>
      <x:c r="B18" s="39"/>
      <x:c r="C18" s="39"/>
      <x:c r="D18" s="39"/>
      <x:c r="E18" s="39"/>
      <x:c r="F18" s="39"/>
      <x:c r="G18" s="39" t="str">
        <x:v>04  Variation</x:v>
      </x:c>
      <x:c r="H18" s="39"/>
      <x:c r="I18" s="39"/>
      <x:c r="J18" s="39"/>
      <x:c r="K18" s="39"/>
      <x:c r="L18" s="39"/>
      <x:c r="M18" s="12"/>
      <x:c r="N18" s="12"/>
    </x:row>
    <x:row r="19" ht="22" customHeight="1">
      <x:c r="A19" s="43" t="str">
        <x:v>Show where responsibility or information moves.</x:v>
      </x:c>
      <x:c r="B19" s="43"/>
      <x:c r="C19" s="43"/>
      <x:c r="D19" s="43"/>
      <x:c r="E19" s="43"/>
      <x:c r="F19" s="43"/>
      <x:c r="G19" s="43" t="str">
        <x:v>Record waits, rework and exceptions.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Evidence check</x:v>
      </x:c>
      <x:c r="B26" s="39"/>
      <x:c r="C26" s="39"/>
      <x:c r="D26" s="39"/>
      <x:c r="E26" s="39"/>
      <x:c r="F26" s="39"/>
      <x:c r="G26" s="39" t="str">
        <x:v>06  Next use</x:v>
      </x:c>
      <x:c r="H26" s="39"/>
      <x:c r="I26" s="39"/>
      <x:c r="J26" s="39"/>
      <x:c r="K26" s="39"/>
      <x:c r="L26" s="39"/>
      <x:c r="M26" s="12"/>
      <x:c r="N26" s="12"/>
    </x:row>
    <x:row r="27" ht="22" customHeight="1">
      <x:c r="A27" s="43" t="str">
        <x:v>Test the map against examples.</x:v>
      </x:c>
      <x:c r="B27" s="43"/>
      <x:c r="C27" s="43"/>
      <x:c r="D27" s="43"/>
      <x:c r="E27" s="43"/>
      <x:c r="F27" s="43"/>
      <x:c r="G27" s="43" t="str">
        <x:v>Identify validation and improvement actions.</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People can recognise the actual process, its variation and what is still unknown.</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Agree a clear start, finish and level of detail. Map current practice before discussing the desired future.</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Ask each role to describe its actions using a real anonymised example. Distinguish the documented procedure from what happens in practice.</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Show handoffs, decisions, waits, rework and exceptions. Keep role ownership visible; do not use the map to blame individuals.</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Walk a second example through the map and invite missing or contradictory accounts. Label uncertainty rather than filling gaps with assumptions.</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Agree what needs validation and which points should enter improvement work. Provide a plain-text equivalent and preserve version control.</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 process map made only by managers may describe intended work rather than real work.</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Boundary</x:v>
      </x:c>
      <x:c r="B55" s="39"/>
      <x:c r="C55" s="39"/>
      <x:c r="D55" s="77" t="str">
        <x:v>From approved HR instruction to confirmed receiving responsibility for routine work.</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Roles and steps</x:v>
      </x:c>
      <x:c r="B58" s="39"/>
      <x:c r="C58" s="39"/>
      <x:c r="D58" s="77" t="str">
        <x:v>Prepare instruction; check minimum information; send secure reference; identify receiving role; acknowledge; handle exceptions.</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Handoffs</x:v>
      </x:c>
      <x:c r="B61" s="39"/>
      <x:c r="C61" s="39"/>
      <x:c r="D61" s="77" t="str">
        <x:v>Between HR administration and the duty supervisor, and between one shift and the next.</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Variation</x:v>
      </x:c>
      <x:c r="B64" s="39"/>
      <x:c r="C64" s="39"/>
      <x:c r="D64" s="77" t="str">
        <x:v>Missing urgency category leads to clarification; outdated contacts cause redirection; specialist cases follow a separate route.</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Evidence check</x:v>
      </x:c>
      <x:c r="B67" s="39"/>
      <x:c r="C67" s="39"/>
      <x:c r="D67" s="77" t="str">
        <x:v>Two additional cases reveal that a receiving role sometimes changes after the message is sent; the map is revised.</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Next use</x:v>
      </x:c>
      <x:c r="B70" s="39"/>
      <x:c r="C70" s="39"/>
      <x:c r="D70" s="77" t="str">
        <x:v>Use the map to design the trial; validate the night-shift route before approving the standard handover agreement.</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59.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S13 | Consensus, dissent and decision closure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Check support explicitly and document disagreement under the decision rule the group actually agreed.</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S13 | Structuring | 20-40 minutes</x:v>
      </x:c>
      <x:c r="B8" s="34"/>
      <x:c r="C8" s="34"/>
      <x:c r="D8" s="34"/>
      <x:c r="E8" s="34"/>
      <x:c r="F8" s="34"/>
      <x:c r="G8" s="34" t="str">
        <x:f>IFERROR(IF(HYPERLINK("HR_Delivery_Facilitation_Framework_and_Toolkit.pdf#page=202","PDF guide 202 / form 203 / example 204")="PDF guide 202 / form 203 / example 204",HYPERLINK("HR_Delivery_Facilitation_Framework_and_Toolkit.pdf#page=202","PDF guide 202 / form 203 / example 204"),"PDF guide 202 / form 203 / example 204"),"PDF guide 202 / form 203 / example 204")</x:f>
        <x:v>PDF guide 202 / form 203 / example 204</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Proposal</x:v>
      </x:c>
      <x:c r="B10" s="39"/>
      <x:c r="C10" s="39"/>
      <x:c r="D10" s="39"/>
      <x:c r="E10" s="39"/>
      <x:c r="F10" s="39"/>
      <x:c r="G10" s="39" t="str">
        <x:v>02  Decision rule</x:v>
      </x:c>
      <x:c r="H10" s="39"/>
      <x:c r="I10" s="39"/>
      <x:c r="J10" s="39"/>
      <x:c r="K10" s="39"/>
      <x:c r="L10" s="39"/>
      <x:c r="M10" s="12"/>
      <x:c r="N10" s="12"/>
    </x:row>
    <x:row r="11" ht="22" customHeight="1">
      <x:c r="A11" s="43" t="str">
        <x:v>Use precise wording.</x:v>
      </x:c>
      <x:c r="B11" s="43"/>
      <x:c r="C11" s="43"/>
      <x:c r="D11" s="43"/>
      <x:c r="E11" s="43"/>
      <x:c r="F11" s="43"/>
      <x:c r="G11" s="43" t="str">
        <x:v>State the rule agreed before the discussion.</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Positions</x:v>
      </x:c>
      <x:c r="B18" s="39"/>
      <x:c r="C18" s="39"/>
      <x:c r="D18" s="39"/>
      <x:c r="E18" s="39"/>
      <x:c r="F18" s="39"/>
      <x:c r="G18" s="39" t="str">
        <x:v>04  Concerns and changes</x:v>
      </x:c>
      <x:c r="H18" s="39"/>
      <x:c r="I18" s="39"/>
      <x:c r="J18" s="39"/>
      <x:c r="K18" s="39"/>
      <x:c r="L18" s="39"/>
      <x:c r="M18" s="12"/>
      <x:c r="N18" s="12"/>
    </x:row>
    <x:row r="19" ht="22" customHeight="1">
      <x:c r="A19" s="43" t="str">
        <x:v>Record categories without unnecessary attribution.</x:v>
      </x:c>
      <x:c r="B19" s="43"/>
      <x:c r="C19" s="43"/>
      <x:c r="D19" s="43"/>
      <x:c r="E19" s="43"/>
      <x:c r="F19" s="43"/>
      <x:c r="G19" s="43" t="str">
        <x:v>Show how the proposal was altered.</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Final status</x:v>
      </x:c>
      <x:c r="B26" s="39"/>
      <x:c r="C26" s="39"/>
      <x:c r="D26" s="39"/>
      <x:c r="E26" s="39"/>
      <x:c r="F26" s="39"/>
      <x:c r="G26" s="39" t="str">
        <x:v>06  Follow-up</x:v>
      </x:c>
      <x:c r="H26" s="39"/>
      <x:c r="I26" s="39"/>
      <x:c r="J26" s="39"/>
      <x:c r="K26" s="39"/>
      <x:c r="L26" s="39"/>
      <x:c r="M26" s="12"/>
      <x:c r="N26" s="12"/>
    </x:row>
    <x:row r="27" ht="22" customHeight="1">
      <x:c r="A27" s="43" t="str">
        <x:v>State what the rule produced.</x:v>
      </x:c>
      <x:c r="B27" s="43"/>
      <x:c r="C27" s="43"/>
      <x:c r="D27" s="43"/>
      <x:c r="E27" s="43"/>
      <x:c r="F27" s="43"/>
      <x:c r="G27" s="43" t="str">
        <x:v>Record action and review.</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decision is clear, authorised and traceable, including any conditions or disagreement.</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Restate the exact proposal, its boundaries and the decision rule. Separate consensus, consent, majority vote and sponsor decision.</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Ask participants to indicate support, support with reservations, need for clarification or a material objection. Provide a private route where status pressure is significant.</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Explore concerns and seek proportionate amendments. Do not treat a question or silence as a vote of support.</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Check the revised proposal again and apply the agreed rule. If it fails, record the impasse and legitimate fallback rather than changing the rule covertly.</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Read the decision record aloud: what was decided, by whom, with what conditions, dissent, owner and review date.</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Consensus is not the absence of visible protest. Define what it means locally and preserve dissent honestly.</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Proposal</x:v>
      </x:c>
      <x:c r="B55" s="39"/>
      <x:c r="C55" s="39"/>
      <x:c r="D55" s="77" t="str">
        <x:v>Run the minimum-information handover trial for four weeks at two sites, within existing resources and information safeguards.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Decision rule</x:v>
      </x:c>
      <x:c r="B58" s="39"/>
      <x:c r="C58" s="39"/>
      <x:c r="D58" s="77" t="str">
        <x:v>The group seeks support sufficient to test; the process owner formally authorises the trial. A material safety concern prevents launch until addressed.</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Positions</x:v>
      </x:c>
      <x:c r="B61" s="39"/>
      <x:c r="C61" s="39"/>
      <x:c r="D61" s="77" t="str">
        <x:v>Twenty people support, three support with workload reservations and one seeks clarification on access. These are fictional counts for this event only.</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Concerns and changes</x:v>
      </x:c>
      <x:c r="B64" s="39"/>
      <x:c r="C64" s="39"/>
      <x:c r="D64" s="77" t="str">
        <x:v>Add a workload review and confirm secure access before launch. Clarify that acknowledgement is not completion of every task.</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Final status</x:v>
      </x:c>
      <x:c r="B67" s="39"/>
      <x:c r="C67" s="39"/>
      <x:c r="D67" s="77" t="str">
        <x:v>The group supports the amended trial; process owner approves subject to the access condition. No claim of unanimous enthusiasm is made.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Follow-up</x:v>
      </x:c>
      <x:c r="B70" s="39"/>
      <x:c r="C70" s="39"/>
      <x:c r="D70" s="77" t="str">
        <x:v>Trial leads confirm access and start date. Review at two and four weeks; retain an explicit route to stop or adapt.</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60.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S14 | Hybrid facilitation run-sheet</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Run one shared process across room and remote participation rather than two unequal meetings.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S14 | Structuring | Preparation plus live use</x:v>
      </x:c>
      <x:c r="B8" s="34"/>
      <x:c r="C8" s="34"/>
      <x:c r="D8" s="34"/>
      <x:c r="E8" s="34"/>
      <x:c r="F8" s="34"/>
      <x:c r="G8" s="34" t="str">
        <x:f>IFERROR(IF(HYPERLINK("HR_Delivery_Facilitation_Framework_and_Toolkit.pdf#page=205","PDF guide 205 / form 206 / example 207")="PDF guide 205 / form 206 / example 207",HYPERLINK("HR_Delivery_Facilitation_Framework_and_Toolkit.pdf#page=205","PDF guide 205 / form 206 / example 207"),"PDF guide 205 / form 206 / example 207"),"PDF guide 205 / form 206 / example 207")</x:f>
        <x:v>PDF guide 205 / form 206 / example 207</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Shared task</x:v>
      </x:c>
      <x:c r="B10" s="39"/>
      <x:c r="C10" s="39"/>
      <x:c r="D10" s="39"/>
      <x:c r="E10" s="39"/>
      <x:c r="F10" s="39"/>
      <x:c r="G10" s="39" t="str">
        <x:v>02  Roles</x:v>
      </x:c>
      <x:c r="H10" s="39"/>
      <x:c r="I10" s="39"/>
      <x:c r="J10" s="39"/>
      <x:c r="K10" s="39"/>
      <x:c r="L10" s="39"/>
      <x:c r="M10" s="12"/>
      <x:c r="N10" s="12"/>
    </x:row>
    <x:row r="11" ht="22" customHeight="1">
      <x:c r="A11" s="43" t="str">
        <x:v>Specify the same output for all participants.</x:v>
      </x:c>
      <x:c r="B11" s="43"/>
      <x:c r="C11" s="43"/>
      <x:c r="D11" s="43"/>
      <x:c r="E11" s="43"/>
      <x:c r="F11" s="43"/>
      <x:c r="G11" s="43" t="str">
        <x:v>Name lead, co-host and technical support.</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Instructions</x:v>
      </x:c>
      <x:c r="B18" s="39"/>
      <x:c r="C18" s="39"/>
      <x:c r="D18" s="39"/>
      <x:c r="E18" s="39"/>
      <x:c r="F18" s="39"/>
      <x:c r="G18" s="39" t="str">
        <x:v>04  Participation check</x:v>
      </x:c>
      <x:c r="H18" s="39"/>
      <x:c r="I18" s="39"/>
      <x:c r="J18" s="39"/>
      <x:c r="K18" s="39"/>
      <x:c r="L18" s="39"/>
      <x:c r="M18" s="12"/>
      <x:c r="N18" s="12"/>
    </x:row>
    <x:row r="19" ht="22" customHeight="1">
      <x:c r="A19" s="43" t="str">
        <x:v>Provide a verbal and written version.</x:v>
      </x:c>
      <x:c r="B19" s="43"/>
      <x:c r="C19" s="43"/>
      <x:c r="D19" s="43"/>
      <x:c r="E19" s="43"/>
      <x:c r="F19" s="43"/>
      <x:c r="G19" s="43" t="str">
        <x:v>Define checks before transitions.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Fallback</x:v>
      </x:c>
      <x:c r="B26" s="39"/>
      <x:c r="C26" s="39"/>
      <x:c r="D26" s="39"/>
      <x:c r="E26" s="39"/>
      <x:c r="F26" s="39"/>
      <x:c r="G26" s="39" t="str">
        <x:v>06  Record and learning</x:v>
      </x:c>
      <x:c r="H26" s="39"/>
      <x:c r="I26" s="39"/>
      <x:c r="J26" s="39"/>
      <x:c r="K26" s="39"/>
      <x:c r="L26" s="39"/>
      <x:c r="M26" s="12"/>
      <x:c r="N26" s="12"/>
    </x:row>
    <x:row r="27" ht="22" customHeight="1">
      <x:c r="A27" s="43" t="str">
        <x:v>Specify what happens when technology fails.</x:v>
      </x:c>
      <x:c r="B27" s="43"/>
      <x:c r="C27" s="43"/>
      <x:c r="D27" s="43"/>
      <x:c r="E27" s="43"/>
      <x:c r="F27" s="43"/>
      <x:c r="G27" s="43" t="str">
        <x:v>Capture limitations and improvements.</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All participants can understand, contribute to and challenge the same substantive work.</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Choose a common work surface and equivalent contribution routes. Rehearse the actual activity with remote participants, not only a slide presentation.</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Assign a co-host to monitor audio, chat, access and remote requests. Keep technical support separate from the lead facilitator's substantive task where possible.</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Give instructions verbally and in accessible text. Confirm remote participants can enter the activity before starting the clock.</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Check remote input before summaries and decisions. Pause if a group cannot hear or access the material; do not treat disconnection as consent.</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Have a fallback that preserves the task: shared text, telephone audio or a postponed decision. Record any participation limitation in the event report.</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Putting remote people on a screen does not give them equivalent influence. Design for access to the work and decisions.</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Shared task</x:v>
      </x:c>
      <x:c r="B55" s="39"/>
      <x:c r="C55" s="39"/>
      <x:c r="D55" s="77" t="str">
        <x:v>Each mixed group reviews a handover example and produces a trial requirement in the common template.</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Roles</x:v>
      </x:c>
      <x:c r="B58" s="39"/>
      <x:c r="C58" s="39"/>
      <x:c r="D58" s="77" t="str">
        <x:v>Lead facilitates; co-host monitors remote access and captures chat; host resolves room audio problems.</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Instructions</x:v>
      </x:c>
      <x:c r="B61" s="39"/>
      <x:c r="C61" s="39"/>
      <x:c r="D61" s="77" t="str">
        <x:v>A short instruction card includes purpose, steps, time, output and how to request help.</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Participation check</x:v>
      </x:c>
      <x:c r="B64" s="39"/>
      <x:c r="C64" s="39"/>
      <x:c r="D64" s="77" t="str">
        <x:v>Co-host confirms audio and access before the first group task and before every shared decision.</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Fallback</x:v>
      </x:c>
      <x:c r="B67" s="39"/>
      <x:c r="C67" s="39"/>
      <x:c r="D67" s="77" t="str">
        <x:v>If the visual board fails, use the text table. If remote participants cannot hear, pause the decision and reconnect or defer it.</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Record and learning</x:v>
      </x:c>
      <x:c r="B70" s="39"/>
      <x:c r="C70" s="39"/>
      <x:c r="D70" s="77" t="str">
        <x:v>Report any period of lost access and how it was repaired. Do not describe participation as equivalent merely because everyone had a meeting link.</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R04; H01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61.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S15 | Simulation, practice and debrief</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Use a bounded work simulation to develop skill through action, observation, reflection and replay.</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S15 | Structuring | 45-75 minutes</x:v>
      </x:c>
      <x:c r="B8" s="34"/>
      <x:c r="C8" s="34"/>
      <x:c r="D8" s="34"/>
      <x:c r="E8" s="34"/>
      <x:c r="F8" s="34"/>
      <x:c r="G8" s="34" t="str">
        <x:f>IFERROR(IF(HYPERLINK("HR_Delivery_Facilitation_Framework_and_Toolkit.pdf#page=208","PDF guide 208 / form 209 / example 210")="PDF guide 208 / form 209 / example 210",HYPERLINK("HR_Delivery_Facilitation_Framework_and_Toolkit.pdf#page=208","PDF guide 208 / form 209 / example 210"),"PDF guide 208 / form 209 / example 210"),"PDF guide 208 / form 209 / example 210")</x:f>
        <x:v>PDF guide 208 / form 209 / example 210</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Learning objective</x:v>
      </x:c>
      <x:c r="B10" s="39"/>
      <x:c r="C10" s="39"/>
      <x:c r="D10" s="39"/>
      <x:c r="E10" s="39"/>
      <x:c r="F10" s="39"/>
      <x:c r="G10" s="39" t="str">
        <x:v>02  Scenario</x:v>
      </x:c>
      <x:c r="H10" s="39"/>
      <x:c r="I10" s="39"/>
      <x:c r="J10" s="39"/>
      <x:c r="K10" s="39"/>
      <x:c r="L10" s="39"/>
      <x:c r="M10" s="12"/>
      <x:c r="N10" s="12"/>
    </x:row>
    <x:row r="11" ht="22" customHeight="1">
      <x:c r="A11" s="43" t="str">
        <x:v>Name a behaviour to practise.</x:v>
      </x:c>
      <x:c r="B11" s="43"/>
      <x:c r="C11" s="43"/>
      <x:c r="D11" s="43"/>
      <x:c r="E11" s="43"/>
      <x:c r="F11" s="43"/>
      <x:c r="G11" s="43" t="str">
        <x:v>Provide a plausible fictional task.</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Roles and boundaries</x:v>
      </x:c>
      <x:c r="B18" s="39"/>
      <x:c r="C18" s="39"/>
      <x:c r="D18" s="39"/>
      <x:c r="E18" s="39"/>
      <x:c r="F18" s="39"/>
      <x:c r="G18" s="39" t="str">
        <x:v>04  Observation</x:v>
      </x:c>
      <x:c r="H18" s="39"/>
      <x:c r="I18" s="39"/>
      <x:c r="J18" s="39"/>
      <x:c r="K18" s="39"/>
      <x:c r="L18" s="39"/>
      <x:c r="M18" s="12"/>
      <x:c r="N18" s="12"/>
    </x:row>
    <x:row r="19" ht="22" customHeight="1">
      <x:c r="A19" s="43" t="str">
        <x:v>Define actor, partner and observer responsibilities.</x:v>
      </x:c>
      <x:c r="B19" s="43"/>
      <x:c r="C19" s="43"/>
      <x:c r="D19" s="43"/>
      <x:c r="E19" s="43"/>
      <x:c r="F19" s="43"/>
      <x:c r="G19" s="43" t="str">
        <x:v>Specify observable behaviours.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Debrief</x:v>
      </x:c>
      <x:c r="B26" s="39"/>
      <x:c r="C26" s="39"/>
      <x:c r="D26" s="39"/>
      <x:c r="E26" s="39"/>
      <x:c r="F26" s="39"/>
      <x:c r="G26" s="39" t="str">
        <x:v>06  Replay and transfer</x:v>
      </x:c>
      <x:c r="H26" s="39"/>
      <x:c r="I26" s="39"/>
      <x:c r="J26" s="39"/>
      <x:c r="K26" s="39"/>
      <x:c r="L26" s="39"/>
      <x:c r="M26" s="12"/>
      <x:c r="N26" s="12"/>
    </x:row>
    <x:row r="27" ht="22" customHeight="1">
      <x:c r="A27" s="43" t="str">
        <x:v>Prepare reflective questions.</x:v>
      </x:c>
      <x:c r="B27" s="43"/>
      <x:c r="C27" s="43"/>
      <x:c r="D27" s="43"/>
      <x:c r="E27" s="43"/>
      <x:c r="F27" s="43"/>
      <x:c r="G27" s="43" t="str">
        <x:v>Choose one change and a real practice opportunity.</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Participants leave with observed practice, feedback and a specific transfer action.</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Choose a realistic task and a clear learning objective. Explain the fictional scenario, roles, boundaries and right to observe rather than enact.</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Provide enough information to perform the task without making the preferred behaviour obvious. Give observers specific behaviours to notice.</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Run a short first attempt and stop at the agreed point. Do not let the simulation become a real grievance discussion.</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Debrief experience, observations, interpretations and practical learning. Invite the actor's account before evaluative feedback.</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Replay with one chosen change and compare the two attempts. Close by identifying a real opportunity to practise and obtain feedback.</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 simulation is not a validated assessment unless it has been designed and tested for that purpose. Do not infer a stable trait from one performance.</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Learning objective</x:v>
      </x:c>
      <x:c r="B55" s="39"/>
      <x:c r="C55" s="39"/>
      <x:c r="D55" s="77" t="str">
        <x:v>Clarify a handover when information is missing without blaming the sender or accepting unsafe ambiguity.</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Scenario</x:v>
      </x:c>
      <x:c r="B58" s="39"/>
      <x:c r="C58" s="39"/>
      <x:c r="D58" s="77" t="str">
        <x:v>A supervisor receives an instruction near shift change with no urgency category and an unclear receiving role.</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Roles and boundaries</x:v>
      </x:c>
      <x:c r="B61" s="39"/>
      <x:c r="C61" s="39"/>
      <x:c r="D61" s="77" t="str">
        <x:v>Use role cards; no personal employee examples. Participants may observe or use an alternative role.</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Observation</x:v>
      </x:c>
      <x:c r="B64" s="39"/>
      <x:c r="C64" s="39"/>
      <x:c r="D64" s="77" t="str">
        <x:v>Checks the task, asks for missing information, confirms responsibility, distinguishes urgency and agrees a follow-up.</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Debrief</x:v>
      </x:c>
      <x:c r="B67" s="39"/>
      <x:c r="C67" s="39"/>
      <x:c r="D67" s="77" t="str">
        <x:v>What happened? What did you notice? What was assumed? What helped? What would you change next time?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Replay and transfer</x:v>
      </x:c>
      <x:c r="B70" s="39"/>
      <x:c r="C70" s="39"/>
      <x:c r="D70" s="77" t="str">
        <x:v>Replay with a clear receiving-role check. Use the same check in the next real handover and review with a colleague.</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62.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V01 | Inclusion and access review</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Check whether people can enter the work, influence it and see their contribution represented in the output.</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V01 | Valuing | 30-45 minutes design; brief live checks</x:v>
      </x:c>
      <x:c r="B8" s="34"/>
      <x:c r="C8" s="34"/>
      <x:c r="D8" s="34"/>
      <x:c r="E8" s="34"/>
      <x:c r="F8" s="34"/>
      <x:c r="G8" s="34" t="str">
        <x:f>IFERROR(IF(HYPERLINK("HR_Delivery_Facilitation_Framework_and_Toolkit.pdf#page=218","PDF guide 218 / form 219 / example 220")="PDF guide 218 / form 219 / example 220",HYPERLINK("HR_Delivery_Facilitation_Framework_and_Toolkit.pdf#page=218","PDF guide 218 / form 219 / example 220"),"PDF guide 218 / form 219 / example 220"),"PDF guide 218 / form 219 / example 220")</x:f>
        <x:v>PDF guide 218 / form 219 / example 220</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Access to attend</x:v>
      </x:c>
      <x:c r="B10" s="39"/>
      <x:c r="C10" s="39"/>
      <x:c r="D10" s="39"/>
      <x:c r="E10" s="39"/>
      <x:c r="F10" s="39"/>
      <x:c r="G10" s="39" t="str">
        <x:v>02  Access to understand</x:v>
      </x:c>
      <x:c r="H10" s="39"/>
      <x:c r="I10" s="39"/>
      <x:c r="J10" s="39"/>
      <x:c r="K10" s="39"/>
      <x:c r="L10" s="39"/>
      <x:c r="M10" s="12"/>
      <x:c r="N10" s="12"/>
    </x:row>
    <x:row r="11" ht="22" customHeight="1">
      <x:c r="A11" s="43" t="str">
        <x:v>Identify practical barriers and support.</x:v>
      </x:c>
      <x:c r="B11" s="43"/>
      <x:c r="C11" s="43"/>
      <x:c r="D11" s="43"/>
      <x:c r="E11" s="43"/>
      <x:c r="F11" s="43"/>
      <x:c r="G11" s="43" t="str">
        <x:v>Specify language and information support.</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Access to contribute</x:v>
      </x:c>
      <x:c r="B18" s="39"/>
      <x:c r="C18" s="39"/>
      <x:c r="D18" s="39"/>
      <x:c r="E18" s="39"/>
      <x:c r="F18" s="39"/>
      <x:c r="G18" s="39" t="str">
        <x:v>04  Access to influence</x:v>
      </x:c>
      <x:c r="H18" s="39"/>
      <x:c r="I18" s="39"/>
      <x:c r="J18" s="39"/>
      <x:c r="K18" s="39"/>
      <x:c r="L18" s="39"/>
      <x:c r="M18" s="12"/>
      <x:c r="N18" s="12"/>
    </x:row>
    <x:row r="19" ht="22" customHeight="1">
      <x:c r="A19" s="43" t="str">
        <x:v>Offer equivalent routes.</x:v>
      </x:c>
      <x:c r="B19" s="43"/>
      <x:c r="C19" s="43"/>
      <x:c r="D19" s="43"/>
      <x:c r="E19" s="43"/>
      <x:c r="F19" s="43"/>
      <x:c r="G19" s="43" t="str">
        <x:v>Check the decision process.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Live observation</x:v>
      </x:c>
      <x:c r="B26" s="39"/>
      <x:c r="C26" s="39"/>
      <x:c r="D26" s="39"/>
      <x:c r="E26" s="39"/>
      <x:c r="F26" s="39"/>
      <x:c r="G26" s="39" t="str">
        <x:v>06  Output review</x:v>
      </x:c>
      <x:c r="H26" s="39"/>
      <x:c r="I26" s="39"/>
      <x:c r="J26" s="39"/>
      <x:c r="K26" s="39"/>
      <x:c r="L26" s="39"/>
      <x:c r="M26" s="12"/>
      <x:c r="N26" s="12"/>
    </x:row>
    <x:row r="27" ht="22" customHeight="1">
      <x:c r="A27" s="43" t="str">
        <x:v>Record barriers and repairs.</x:v>
      </x:c>
      <x:c r="B27" s="43"/>
      <x:c r="C27" s="43"/>
      <x:c r="D27" s="43"/>
      <x:c r="E27" s="43"/>
      <x:c r="F27" s="43"/>
      <x:c r="G27" s="43" t="str">
        <x:v>Check representation and response.</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Participation routes lead to genuine consideration of the work.</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Identify who may face barriers to attending, understanding, contributing or influencing the decision. Ask rather than infer.</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Review the invitation, timing, language, materials, venue, platform, group composition and decision process.</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Offer equivalent routes to the same substantive task. An alternative should not relegate someone to a less influential side activity.</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Check participation during the event and correct barriers as they emerge. Protect the choice to listen, pass or contribute privately.</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Review the output: whose ideas and concerns changed it, whose were lost and who still needs a response?</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Inclusion is not a headcount alone. A group may be diverse and still give unequal weight to contributions.</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Access to attend</x:v>
      </x:c>
      <x:c r="B55" s="39"/>
      <x:c r="C55" s="39"/>
      <x:c r="D55" s="77" t="str">
        <x:v>Check shift coverage, travel, remote access and event timing before confirming the participant list.</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Access to understand</x:v>
      </x:c>
      <x:c r="B58" s="39"/>
      <x:c r="C58" s="39"/>
      <x:c r="D58" s="77" t="str">
        <x:v>Provide clear instructions and evidence in advance, explain specialised terms and allow enough reading time.</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Access to contribute</x:v>
      </x:c>
      <x:c r="B61" s="39"/>
      <x:c r="C61" s="39"/>
      <x:c r="D61" s="77" t="str">
        <x:v>Participants may speak, write or use the co-host; each route feeds the same shared record and decision.</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Access to influence</x:v>
      </x:c>
      <x:c r="B64" s="39"/>
      <x:c r="C64" s="39"/>
      <x:c r="D64" s="77" t="str">
        <x:v>Frontline concerns are discussed against criteria, not merely collected in a parking lot while managers decide privately.</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Live observation</x:v>
      </x:c>
      <x:c r="B67" s="39"/>
      <x:c r="C67" s="39"/>
      <x:c r="D67" s="77" t="str">
        <x:v>A visual-only task is replaced with a text version after a participant reports difficulty using the shared canvas.</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Output review</x:v>
      </x:c>
      <x:c r="B70" s="39"/>
      <x:c r="C70" s="39"/>
      <x:c r="D70" s="77" t="str">
        <x:v>Final trial includes the out-of-hours requirement and explains why one suggested policy change needs a separate approval route.</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R03; R04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63.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V02 | Quiet, written and non-verbal contribution</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Create space for thoughtful contribution without equating visible talk with engagement or competence.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V02 | Valuing | 10-25 minutes</x:v>
      </x:c>
      <x:c r="B8" s="34"/>
      <x:c r="C8" s="34"/>
      <x:c r="D8" s="34"/>
      <x:c r="E8" s="34"/>
      <x:c r="F8" s="34"/>
      <x:c r="G8" s="34" t="str">
        <x:f>IFERROR(IF(HYPERLINK("HR_Delivery_Facilitation_Framework_and_Toolkit.pdf#page=221","PDF guide 221 / form 222 / example 223")="PDF guide 221 / form 222 / example 223",HYPERLINK("HR_Delivery_Facilitation_Framework_and_Toolkit.pdf#page=221","PDF guide 221 / form 222 / example 223"),"PDF guide 221 / form 222 / example 223"),"PDF guide 221 / form 222 / example 223")</x:f>
        <x:v>PDF guide 221 / form 222 / example 223</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Task</x:v>
      </x:c>
      <x:c r="B10" s="39"/>
      <x:c r="C10" s="39"/>
      <x:c r="D10" s="39"/>
      <x:c r="E10" s="39"/>
      <x:c r="F10" s="39"/>
      <x:c r="G10" s="39" t="str">
        <x:v>02  Thinking space</x:v>
      </x:c>
      <x:c r="H10" s="39"/>
      <x:c r="I10" s="39"/>
      <x:c r="J10" s="39"/>
      <x:c r="K10" s="39"/>
      <x:c r="L10" s="39"/>
      <x:c r="M10" s="12"/>
      <x:c r="N10" s="12"/>
    </x:row>
    <x:row r="11" ht="22" customHeight="1">
      <x:c r="A11" s="43" t="str">
        <x:v>State the contribution needed.</x:v>
      </x:c>
      <x:c r="B11" s="43"/>
      <x:c r="C11" s="43"/>
      <x:c r="D11" s="43"/>
      <x:c r="E11" s="43"/>
      <x:c r="F11" s="43"/>
      <x:c r="G11" s="43" t="str">
        <x:v>Provide time before speaking.</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Contribution routes</x:v>
      </x:c>
      <x:c r="B18" s="39"/>
      <x:c r="C18" s="39"/>
      <x:c r="D18" s="39"/>
      <x:c r="E18" s="39"/>
      <x:c r="F18" s="39"/>
      <x:c r="G18" s="39" t="str">
        <x:v>04  Attribution choice</x:v>
      </x:c>
      <x:c r="H18" s="39"/>
      <x:c r="I18" s="39"/>
      <x:c r="J18" s="39"/>
      <x:c r="K18" s="39"/>
      <x:c r="L18" s="39"/>
      <x:c r="M18" s="12"/>
      <x:c r="N18" s="12"/>
    </x:row>
    <x:row r="19" ht="22" customHeight="1">
      <x:c r="A19" s="43" t="str">
        <x:v>Name equivalent options.</x:v>
      </x:c>
      <x:c r="B19" s="43"/>
      <x:c r="C19" s="43"/>
      <x:c r="D19" s="43"/>
      <x:c r="E19" s="43"/>
      <x:c r="F19" s="43"/>
      <x:c r="G19" s="43" t="str">
        <x:v>State what is and is not anonymous.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Meaning check</x:v>
      </x:c>
      <x:c r="B26" s="39"/>
      <x:c r="C26" s="39"/>
      <x:c r="D26" s="39"/>
      <x:c r="E26" s="39"/>
      <x:c r="F26" s="39"/>
      <x:c r="G26" s="39" t="str">
        <x:v>06  Influence check</x:v>
      </x:c>
      <x:c r="H26" s="39"/>
      <x:c r="I26" s="39"/>
      <x:c r="J26" s="39"/>
      <x:c r="K26" s="39"/>
      <x:c r="L26" s="39"/>
      <x:c r="M26" s="12"/>
      <x:c r="N26" s="12"/>
    </x:row>
    <x:row r="27" ht="22" customHeight="1">
      <x:c r="A27" s="43" t="str">
        <x:v>Plan how ambiguous notes are clarified.</x:v>
      </x:c>
      <x:c r="B27" s="43"/>
      <x:c r="C27" s="43"/>
      <x:c r="D27" s="43"/>
      <x:c r="E27" s="43"/>
      <x:c r="F27" s="43"/>
      <x:c r="G27" s="43" t="str">
        <x:v>Show how the contribution affects the output.</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People can contribute in a way that works for them and still influence the shared work.</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Offer quiet thinking before discussion and explain that listening is a legitimate way to participate.</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Provide written and private routes into the shared work. Clarify whether notes are attributable and who will see them.</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Invite rather than nominate: "We have not yet heard all perspectives; anyone who wishes may add something." Do not publicly diagnose quietness.</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Use the material in sense-making and decisions. Check understanding with the contributor where a note is ambiguous.</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Review whether the routes worked and whether any channel created avoidable exclusion, duplication or privacy risk.</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Do not use eye contact, fluency, volume or speed of response as proxies for commitment.</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Task</x:v>
      </x:c>
      <x:c r="B55" s="39"/>
      <x:c r="C55" s="39"/>
      <x:c r="D55" s="77" t="str">
        <x:v>Identify a practical condition the handover trial must satisfy.</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Thinking space</x:v>
      </x:c>
      <x:c r="B58" s="39"/>
      <x:c r="C58" s="39"/>
      <x:c r="D58" s="77" t="str">
        <x:v>Two minutes of independent writing before each person hears the views of senior colleagues.</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Contribution routes</x:v>
      </x:c>
      <x:c r="B61" s="39"/>
      <x:c r="C61" s="39"/>
      <x:c r="D61" s="77" t="str">
        <x:v>Spoken round with a pass, written note, shared document or a private note through the co-host.</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Attribution choice</x:v>
      </x:c>
      <x:c r="B64" s="39"/>
      <x:c r="C64" s="39"/>
      <x:c r="D64" s="77" t="str">
        <x:v>A note given to the co-host is confidential within the agreed limits, not guaranteed anonymous. Published themes will not name individuals.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Meaning check</x:v>
      </x:c>
      <x:c r="B67" s="39"/>
      <x:c r="C67" s="39"/>
      <x:c r="D67" s="77" t="str">
        <x:v>Ask the contributor privately what "access" refers to before treating it as a technical or permission issue.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Influence check</x:v>
      </x:c>
      <x:c r="B70" s="39"/>
      <x:c r="C70" s="39"/>
      <x:c r="D70" s="77" t="str">
        <x:v>A written concern leads to an explicit access test before launch; it is not simply appended to the report.</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R03; R04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64.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V03 | Strengths and successful-practice interview</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Learn from a specific example of effective work while leaving space to acknowledge harm, constraints and failures.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V03 | Valuing | 25-40 minutes</x:v>
      </x:c>
      <x:c r="B8" s="34"/>
      <x:c r="C8" s="34"/>
      <x:c r="D8" s="34"/>
      <x:c r="E8" s="34"/>
      <x:c r="F8" s="34"/>
      <x:c r="G8" s="34" t="str">
        <x:f>IFERROR(IF(HYPERLINK("HR_Delivery_Facilitation_Framework_and_Toolkit.pdf#page=224","PDF guide 224 / form 225 / example 226")="PDF guide 224 / form 225 / example 226",HYPERLINK("HR_Delivery_Facilitation_Framework_and_Toolkit.pdf#page=224","PDF guide 224 / form 225 / example 226"),"PDF guide 224 / form 225 / example 226"),"PDF guide 224 / form 225 / example 226")</x:f>
        <x:v>PDF guide 224 / form 225 / example 226</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Successful episode</x:v>
      </x:c>
      <x:c r="B10" s="39"/>
      <x:c r="C10" s="39"/>
      <x:c r="D10" s="39"/>
      <x:c r="E10" s="39"/>
      <x:c r="F10" s="39"/>
      <x:c r="G10" s="39" t="str">
        <x:v>02  Contributions</x:v>
      </x:c>
      <x:c r="H10" s="39"/>
      <x:c r="I10" s="39"/>
      <x:c r="J10" s="39"/>
      <x:c r="K10" s="39"/>
      <x:c r="L10" s="39"/>
      <x:c r="M10" s="12"/>
      <x:c r="N10" s="12"/>
    </x:row>
    <x:row r="11" ht="22" customHeight="1">
      <x:c r="A11" s="43" t="str">
        <x:v>Describe one real, anonymised event.</x:v>
      </x:c>
      <x:c r="B11" s="43"/>
      <x:c r="C11" s="43"/>
      <x:c r="D11" s="43"/>
      <x:c r="E11" s="43"/>
      <x:c r="F11" s="43"/>
      <x:c r="G11" s="43" t="str">
        <x:v>Identify what people actually did.</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Enabling conditions</x:v>
      </x:c>
      <x:c r="B18" s="39"/>
      <x:c r="C18" s="39"/>
      <x:c r="D18" s="39"/>
      <x:c r="E18" s="39"/>
      <x:c r="F18" s="39"/>
      <x:c r="G18" s="39" t="str">
        <x:v>04  Transferable element</x:v>
      </x:c>
      <x:c r="H18" s="39"/>
      <x:c r="I18" s="39"/>
      <x:c r="J18" s="39"/>
      <x:c r="K18" s="39"/>
      <x:c r="L18" s="39"/>
      <x:c r="M18" s="12"/>
      <x:c r="N18" s="12"/>
    </x:row>
    <x:row r="19" ht="22" customHeight="1">
      <x:c r="A19" s="43" t="str">
        <x:v>Name conditions beyond individual effort.</x:v>
      </x:c>
      <x:c r="B19" s="43"/>
      <x:c r="C19" s="43"/>
      <x:c r="D19" s="43"/>
      <x:c r="E19" s="43"/>
      <x:c r="F19" s="43"/>
      <x:c r="G19" s="43" t="str">
        <x:v>Specify what may be reused.</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Limits</x:v>
      </x:c>
      <x:c r="B26" s="39"/>
      <x:c r="C26" s="39"/>
      <x:c r="D26" s="39"/>
      <x:c r="E26" s="39"/>
      <x:c r="F26" s="39"/>
      <x:c r="G26" s="39" t="str">
        <x:v>06  Next experiment</x:v>
      </x:c>
      <x:c r="H26" s="39"/>
      <x:c r="I26" s="39"/>
      <x:c r="J26" s="39"/>
      <x:c r="K26" s="39"/>
      <x:c r="L26" s="39"/>
      <x:c r="M26" s="12"/>
      <x:c r="N26" s="12"/>
    </x:row>
    <x:row r="27" ht="22" customHeight="1">
      <x:c r="A27" s="43" t="str">
        <x:v>Record what does not transfer automatically.</x:v>
      </x:c>
      <x:c r="B27" s="43"/>
      <x:c r="C27" s="43"/>
      <x:c r="D27" s="43"/>
      <x:c r="E27" s="43"/>
      <x:c r="F27" s="43"/>
      <x:c r="G27" s="43" t="str">
        <x:v>Name an action and review.</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group identifies useful conditions without turning appreciation into denial.</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Invite a concrete example of the work going well. Keep the scope clear and allow a modest example rather than requiring an exceptional success story.</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Ask what happened, who contributed and what conditions made it possible. Seek detail rather than praise alone.</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Explore what could transfer to the present challenge and what was specific to that context.</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Invite limits and counterexamples: "When would this not work, and what must we protect?" Appreciation should not silence difficult evidence.</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Use the learning to design a small practical step and identify the evidence needed to test it.</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Do not require positive stories when people need to report harm or a serious failure. Strengths inquiry is one route, not a ban on criticism.</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Successful episode</x:v>
      </x:c>
      <x:c r="B55" s="39"/>
      <x:c r="C55" s="39"/>
      <x:c r="D55" s="77" t="str">
        <x:v>A receiving supervisor understood a routine handover immediately and confirmed responsibility without further clarification.</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Contributions</x:v>
      </x:c>
      <x:c r="B58" s="39"/>
      <x:c r="C58" s="39"/>
      <x:c r="D58" s="77" t="str">
        <x:v>Sender used a clear subject, named the receiving role and linked to the approved information; supervisor acknowledged the handover.</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Enabling conditions</x:v>
      </x:c>
      <x:c r="B61" s="39"/>
      <x:c r="C61" s="39"/>
      <x:c r="D61" s="77" t="str">
        <x:v>The contact list was current, the urgency was clear and both parties could access the source record.</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Transferable element</x:v>
      </x:c>
      <x:c r="B64" s="39"/>
      <x:c r="C64" s="39"/>
      <x:c r="D64" s="77" t="str">
        <x:v>A minimum-information check and role-based receiving responsibility may transfer to the trial.</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Limits</x:v>
      </x:c>
      <x:c r="B67" s="39"/>
      <x:c r="C67" s="39"/>
      <x:c r="D67" s="77" t="str">
        <x:v>The example occurred during daytime hours at one site. Out-of-hours access and specialist exceptions still need testing.</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Next experiment</x:v>
      </x:c>
      <x:c r="B70" s="39"/>
      <x:c r="C70" s="39"/>
      <x:c r="D70" s="77" t="str">
        <x:v>Try the same minimum-information check on five routine handovers across two shifts and gather feedback on clarity and effort.</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65.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V04 | Power and equity check</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Identify how status and dependency may shape participation, and design practical protections against coercion.</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V04 | Valuing | 30-45 minutes</x:v>
      </x:c>
      <x:c r="B8" s="34"/>
      <x:c r="C8" s="34"/>
      <x:c r="D8" s="34"/>
      <x:c r="E8" s="34"/>
      <x:c r="F8" s="34"/>
      <x:c r="G8" s="34" t="str">
        <x:f>IFERROR(IF(HYPERLINK("HR_Delivery_Facilitation_Framework_and_Toolkit.pdf#page=227","PDF guide 227 / form 228 / example 229")="PDF guide 227 / form 228 / example 229",HYPERLINK("HR_Delivery_Facilitation_Framework_and_Toolkit.pdf#page=227","PDF guide 227 / form 228 / example 229"),"PDF guide 227 / form 228 / example 229"),"PDF guide 227 / form 228 / example 229")</x:f>
        <x:v>PDF guide 227 / form 228 / example 229</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Power holders</x:v>
      </x:c>
      <x:c r="B10" s="39"/>
      <x:c r="C10" s="39"/>
      <x:c r="D10" s="39"/>
      <x:c r="E10" s="39"/>
      <x:c r="F10" s="39"/>
      <x:c r="G10" s="39" t="str">
        <x:v>02  Potential cost of dissent</x:v>
      </x:c>
      <x:c r="H10" s="39"/>
      <x:c r="I10" s="39"/>
      <x:c r="J10" s="39"/>
      <x:c r="K10" s="39"/>
      <x:c r="L10" s="39"/>
      <x:c r="M10" s="12"/>
      <x:c r="N10" s="12"/>
    </x:row>
    <x:row r="11" ht="22" customHeight="1">
      <x:c r="A11" s="43" t="str">
        <x:v>Name sources of influence.</x:v>
      </x:c>
      <x:c r="B11" s="43"/>
      <x:c r="C11" s="43"/>
      <x:c r="D11" s="43"/>
      <x:c r="E11" s="43"/>
      <x:c r="F11" s="43"/>
      <x:c r="G11" s="43" t="str">
        <x:v>Identify plausible consequences without diagnosing individuals.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Process protection</x:v>
      </x:c>
      <x:c r="B18" s="39"/>
      <x:c r="C18" s="39"/>
      <x:c r="D18" s="39"/>
      <x:c r="E18" s="39"/>
      <x:c r="F18" s="39"/>
      <x:c r="G18" s="39" t="str">
        <x:v>04  Limits</x:v>
      </x:c>
      <x:c r="H18" s="39"/>
      <x:c r="I18" s="39"/>
      <x:c r="J18" s="39"/>
      <x:c r="K18" s="39"/>
      <x:c r="L18" s="39"/>
      <x:c r="M18" s="12"/>
      <x:c r="N18" s="12"/>
    </x:row>
    <x:row r="19" ht="22" customHeight="1">
      <x:c r="A19" s="43" t="str">
        <x:v>Specify a proportionate design.</x:v>
      </x:c>
      <x:c r="B19" s="43"/>
      <x:c r="C19" s="43"/>
      <x:c r="D19" s="43"/>
      <x:c r="E19" s="43"/>
      <x:c r="F19" s="43"/>
      <x:c r="G19" s="43" t="str">
        <x:v>State what cannot be guaranteed.</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Influence review</x:v>
      </x:c>
      <x:c r="B26" s="39"/>
      <x:c r="C26" s="39"/>
      <x:c r="D26" s="39"/>
      <x:c r="E26" s="39"/>
      <x:c r="F26" s="39"/>
      <x:c r="G26" s="39" t="str">
        <x:v>06  Escalation</x:v>
      </x:c>
      <x:c r="H26" s="39"/>
      <x:c r="I26" s="39"/>
      <x:c r="J26" s="39"/>
      <x:c r="K26" s="39"/>
      <x:c r="L26" s="39"/>
      <x:c r="M26" s="12"/>
      <x:c r="N26" s="12"/>
    </x:row>
    <x:row r="27" ht="22" customHeight="1">
      <x:c r="A27" s="43" t="str">
        <x:v>Check which ideas shape the result.</x:v>
      </x:c>
      <x:c r="B27" s="43"/>
      <x:c r="C27" s="43"/>
      <x:c r="D27" s="43"/>
      <x:c r="E27" s="43"/>
      <x:c r="F27" s="43"/>
      <x:c r="G27" s="43" t="str">
        <x:v>State when to change the process.</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process is more honest about power and offers practical routes for affected voices.</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Map who controls invitations, resources, appraisal, information and the final decision. Include your own power as facilitator.</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Ask what someone might reasonably fear losing by disagreeing. Do not assume that an invitation to speak removes that risk.</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Choose protections appropriate to the task: independent input, separate groups, non-attributable themes, transparent decision rules or external facilitation.</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Explain the limits of each protection. Small groups and distinctive examples can make people identifiable even without names.</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Review whose contributions enter the final output and whether anyone is pressured to endorse it. Escalate if the process offer cannot be made honest.</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Fair procedures do not make unequal power disappear. Name and manage the limits rather than claiming a power-free room.</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Power holders</x:v>
      </x:c>
      <x:c r="B55" s="39"/>
      <x:c r="C55" s="39"/>
      <x:c r="D55" s="77" t="str">
        <x:v>Sponsor controls resources; managers influence appraisal; experienced specialists control some information; facilitator controls questions and summaries.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Potential cost of dissent</x:v>
      </x:c>
      <x:c r="B58" s="39"/>
      <x:c r="C58" s="39"/>
      <x:c r="D58" s="77" t="str">
        <x:v>A junior administrator may worry that challenging a manager's proposed process will be read as disloyalty.</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Process protection</x:v>
      </x:c>
      <x:c r="B61" s="39"/>
      <x:c r="C61" s="39"/>
      <x:c r="D61" s="77" t="str">
        <x:v>Collect independent written input before discussion; ask the sponsor to speak after others; validate non-attributable themes.</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Limits</x:v>
      </x:c>
      <x:c r="B64" s="39"/>
      <x:c r="C64" s="39"/>
      <x:c r="D64" s="77" t="str">
        <x:v>The group is small and stories may be recognisable. The facilitator cannot guarantee anonymity or remove organisational power.</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Influence review</x:v>
      </x:c>
      <x:c r="B67" s="39"/>
      <x:c r="C67" s="39"/>
      <x:c r="D67" s="77" t="str">
        <x:v>Compare the final trial with the full issue list and record the response to frontline concerns.</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Escalation</x:v>
      </x:c>
      <x:c r="B70" s="39"/>
      <x:c r="C70" s="39"/>
      <x:c r="D70" s="77" t="str">
        <x:v>If participants cannot disagree without credible risk, use separate consultation or another appropriate route rather than claiming genuine co-design.</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66.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V05 | Language, culture and difference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Work with differences in meaning and participation without making national, cultural or personality stereotypes.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V05 | Valuing | 20-40 minutes preparation; live checks</x:v>
      </x:c>
      <x:c r="B8" s="34"/>
      <x:c r="C8" s="34"/>
      <x:c r="D8" s="34"/>
      <x:c r="E8" s="34"/>
      <x:c r="F8" s="34"/>
      <x:c r="G8" s="34" t="str">
        <x:f>IFERROR(IF(HYPERLINK("HR_Delivery_Facilitation_Framework_and_Toolkit.pdf#page=230","PDF guide 230 / form 231 / example 232")="PDF guide 230 / form 231 / example 232",HYPERLINK("HR_Delivery_Facilitation_Framework_and_Toolkit.pdf#page=230","PDF guide 230 / form 231 / example 232"),"PDF guide 230 / form 231 / example 232"),"PDF guide 230 / form 231 / example 232")</x:f>
        <x:v>PDF guide 230 / form 231 / example 232</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Difference to explore</x:v>
      </x:c>
      <x:c r="B10" s="39"/>
      <x:c r="C10" s="39"/>
      <x:c r="D10" s="39"/>
      <x:c r="E10" s="39"/>
      <x:c r="F10" s="39"/>
      <x:c r="G10" s="39" t="str">
        <x:v>02  Participant preferences</x:v>
      </x:c>
      <x:c r="H10" s="39"/>
      <x:c r="I10" s="39"/>
      <x:c r="J10" s="39"/>
      <x:c r="K10" s="39"/>
      <x:c r="L10" s="39"/>
      <x:c r="M10" s="12"/>
      <x:c r="N10" s="12"/>
    </x:row>
    <x:row r="11" ht="22" customHeight="1">
      <x:c r="A11" s="43" t="str">
        <x:v>Name a practical issue without a stereotype.</x:v>
      </x:c>
      <x:c r="B11" s="43"/>
      <x:c r="C11" s="43"/>
      <x:c r="D11" s="43"/>
      <x:c r="E11" s="43"/>
      <x:c r="F11" s="43"/>
      <x:c r="G11" s="43" t="str">
        <x:v>Ask directly about support.</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Meaning check</x:v>
      </x:c>
      <x:c r="B18" s="39"/>
      <x:c r="C18" s="39"/>
      <x:c r="D18" s="39"/>
      <x:c r="E18" s="39"/>
      <x:c r="F18" s="39"/>
      <x:c r="G18" s="39" t="str">
        <x:v>04  Process adjustment</x:v>
      </x:c>
      <x:c r="H18" s="39"/>
      <x:c r="I18" s="39"/>
      <x:c r="J18" s="39"/>
      <x:c r="K18" s="39"/>
      <x:c r="L18" s="39"/>
      <x:c r="M18" s="12"/>
      <x:c r="N18" s="12"/>
    </x:row>
    <x:row r="19" ht="22" customHeight="1">
      <x:c r="A19" s="43" t="str">
        <x:v>Use a concrete example.</x:v>
      </x:c>
      <x:c r="B19" s="43"/>
      <x:c r="C19" s="43"/>
      <x:c r="D19" s="43"/>
      <x:c r="E19" s="43"/>
      <x:c r="F19" s="43"/>
      <x:c r="G19" s="43" t="str">
        <x:v>Specify how participation changes.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Record review</x:v>
      </x:c>
      <x:c r="B26" s="39"/>
      <x:c r="C26" s="39"/>
      <x:c r="D26" s="39"/>
      <x:c r="E26" s="39"/>
      <x:c r="F26" s="39"/>
      <x:c r="G26" s="39" t="str">
        <x:v>06  Boundary</x:v>
      </x:c>
      <x:c r="H26" s="39"/>
      <x:c r="I26" s="39"/>
      <x:c r="J26" s="39"/>
      <x:c r="K26" s="39"/>
      <x:c r="L26" s="39"/>
      <x:c r="M26" s="12"/>
      <x:c r="N26" s="12"/>
    </x:row>
    <x:row r="27" ht="22" customHeight="1">
      <x:c r="A27" s="43" t="str">
        <x:v>Check the output with language users.</x:v>
      </x:c>
      <x:c r="B27" s="43"/>
      <x:c r="C27" s="43"/>
      <x:c r="D27" s="43"/>
      <x:c r="E27" s="43"/>
      <x:c r="F27" s="43"/>
      <x:c r="G27" s="43" t="str">
        <x:v>Record what the event cannot establish.</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Important terms and participation arrangements are checked rather than assumed.</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Ask participants about language, terminology, timing and preferred ways of working. Do not infer preferences from nationality or appearance.</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Create a short glossary for terms that may carry different meanings. Use examples to test understanding rather than asking only "Is that clear?"</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Allow additional processing time, written input and interpretation where needed. Brief interpreters on purpose, confidentiality and specialised vocabulary.</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Check interpretations before treating a difference as disagreement. Distinguish language fluency from knowledge, judgement or commitment.</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Review the final record with relevant language users and affected groups. State which versions are authoritative and how discrepancies are resolved.</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Avoid culture-as-explanation shortcuts. Ask about the local work context and the person's actual preference.</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Difference to explore</x:v>
      </x:c>
      <x:c r="B55" s="39"/>
      <x:c r="C55" s="39"/>
      <x:c r="D55" s="77" t="str">
        <x:v>The word urgent is being used differently across functions and shifts.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Participant preferences</x:v>
      </x:c>
      <x:c r="B58" s="39"/>
      <x:c r="C58" s="39"/>
      <x:c r="D58" s="77" t="str">
        <x:v>Offer advance materials, a glossary, written responses and private requests for interpretation or other adjustments.</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Meaning check</x:v>
      </x:c>
      <x:c r="B61" s="39"/>
      <x:c r="C61" s="39"/>
      <x:c r="D61" s="77" t="str">
        <x:v>Ask each group which of three fictional handovers would count as urgent and why; compare the reasoning.</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Process adjustment</x:v>
      </x:c>
      <x:c r="B64" s="39"/>
      <x:c r="C64" s="39"/>
      <x:c r="D64" s="77" t="str">
        <x:v>Allow quiet reading and extra interpretation time; do not shorten remote or interpreted contributions to fit an unrealistic agenda.</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Record review</x:v>
      </x:c>
      <x:c r="B67" s="39"/>
      <x:c r="C67" s="39"/>
      <x:c r="D67" s="77" t="str">
        <x:v>Review the urgency definition and examples with bilingual colleagues before distributing a parallel-language version.</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Boundary</x:v>
      </x:c>
      <x:c r="B70" s="39"/>
      <x:c r="C70" s="39"/>
      <x:c r="D70" s="77" t="str">
        <x:v>The workshop does not certify a legally authoritative translation or assume one preferred style for all people from a country.</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R03; R04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67.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V06 | Appreciation without ranking people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Recognise contributions in a way that supports dignity and learning rather than creating a popularity contest.</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V06 | Valuing | 5-15 minutes</x:v>
      </x:c>
      <x:c r="B8" s="34"/>
      <x:c r="C8" s="34"/>
      <x:c r="D8" s="34"/>
      <x:c r="E8" s="34"/>
      <x:c r="F8" s="34"/>
      <x:c r="G8" s="34" t="str">
        <x:f>IFERROR(IF(HYPERLINK("HR_Delivery_Facilitation_Framework_and_Toolkit.pdf#page=233","PDF guide 233 / form 234 / example 235")="PDF guide 233 / form 234 / example 235",HYPERLINK("HR_Delivery_Facilitation_Framework_and_Toolkit.pdf#page=233","PDF guide 233 / form 234 / example 235"),"PDF guide 233 / form 234 / example 235"),"PDF guide 233 / form 234 / example 235")</x:f>
        <x:v>PDF guide 233 / form 234 / example 235</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Contribution</x:v>
      </x:c>
      <x:c r="B10" s="39"/>
      <x:c r="C10" s="39"/>
      <x:c r="D10" s="39"/>
      <x:c r="E10" s="39"/>
      <x:c r="F10" s="39"/>
      <x:c r="G10" s="39" t="str">
        <x:v>02  Effect</x:v>
      </x:c>
      <x:c r="H10" s="39"/>
      <x:c r="I10" s="39"/>
      <x:c r="J10" s="39"/>
      <x:c r="K10" s="39"/>
      <x:c r="L10" s="39"/>
      <x:c r="M10" s="12"/>
      <x:c r="N10" s="12"/>
    </x:row>
    <x:row r="11" ht="22" customHeight="1">
      <x:c r="A11" s="43" t="str">
        <x:v>Name an observable act.</x:v>
      </x:c>
      <x:c r="B11" s="43"/>
      <x:c r="C11" s="43"/>
      <x:c r="D11" s="43"/>
      <x:c r="E11" s="43"/>
      <x:c r="F11" s="43"/>
      <x:c r="G11" s="43" t="str">
        <x:v>Describe how it helped the work.</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Appreciation words</x:v>
      </x:c>
      <x:c r="B18" s="39"/>
      <x:c r="C18" s="39"/>
      <x:c r="D18" s="39"/>
      <x:c r="E18" s="39"/>
      <x:c r="F18" s="39"/>
      <x:c r="G18" s="39" t="str">
        <x:v>04  Less visible work</x:v>
      </x:c>
      <x:c r="H18" s="39"/>
      <x:c r="I18" s="39"/>
      <x:c r="J18" s="39"/>
      <x:c r="K18" s="39"/>
      <x:c r="L18" s="39"/>
      <x:c r="M18" s="12"/>
      <x:c r="N18" s="12"/>
    </x:row>
    <x:row r="19" ht="22" customHeight="1">
      <x:c r="A19" s="43" t="str">
        <x:v>Write a specific acknowledgement.</x:v>
      </x:c>
      <x:c r="B19" s="43"/>
      <x:c r="C19" s="43"/>
      <x:c r="D19" s="43"/>
      <x:c r="E19" s="43"/>
      <x:c r="F19" s="43"/>
      <x:c r="G19" s="43" t="str">
        <x:v>Notice support beyond speaking.</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Choice</x:v>
      </x:c>
      <x:c r="B26" s="39"/>
      <x:c r="C26" s="39"/>
      <x:c r="D26" s="39"/>
      <x:c r="E26" s="39"/>
      <x:c r="F26" s="39"/>
      <x:c r="G26" s="39" t="str">
        <x:v>06  Practice to retain</x:v>
      </x:c>
      <x:c r="H26" s="39"/>
      <x:c r="I26" s="39"/>
      <x:c r="J26" s="39"/>
      <x:c r="K26" s="39"/>
      <x:c r="L26" s="39"/>
      <x:c r="M26" s="12"/>
      <x:c r="N26" s="12"/>
    </x:row>
    <x:row r="27" ht="22" customHeight="1">
      <x:c r="A27" s="43" t="str">
        <x:v>Provide non-public and pass options.</x:v>
      </x:c>
      <x:c r="B27" s="43"/>
      <x:c r="C27" s="43"/>
      <x:c r="D27" s="43"/>
      <x:c r="E27" s="43"/>
      <x:c r="F27" s="43"/>
      <x:c r="G27" s="43" t="str">
        <x:v>Identify a collective learning.</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Recognition is specific, voluntary and linked to useful practice.</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Explain that appreciation will focus on a contribution and its effect, not a judgement of a person's worth.</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Invite specific examples: "What did someone do that helped the work?" Allow written or private appreciation and a pass.</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Model evidence-based language and include less visible contributions such as careful listening, clarification or practical support.</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Avoid compulsory public praise, competitive awards or ranking who contributed most.</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Connect the appreciation to a practice the group wants to retain, and close without requiring reciprocal disclosure or gratitude.</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Valuing is not flattering. Do not use praise to secure compliance or reward agreement with the facilitator.</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Contribution</x:v>
      </x:c>
      <x:c r="B55" s="39"/>
      <x:c r="C55" s="39"/>
      <x:c r="D55" s="77" t="str">
        <x:v>A participant asked for clarification when two teams used the same term differently.</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Effect</x:v>
      </x:c>
      <x:c r="B58" s="39"/>
      <x:c r="C58" s="39"/>
      <x:c r="D58" s="77" t="str">
        <x:v>The question exposed an ambiguity that would otherwise have entered the trial agreement.</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Appreciation words</x:v>
      </x:c>
      <x:c r="B61" s="39"/>
      <x:c r="C61" s="39"/>
      <x:c r="D61" s="77" t="str">
        <x:v>"Your question about urgency helped us distinguish routine work from exceptions. That made the agreement more usable."</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Less visible work</x:v>
      </x:c>
      <x:c r="B64" s="39"/>
      <x:c r="C64" s="39"/>
      <x:c r="D64" s="77" t="str">
        <x:v>The co-host ensured remote input entered the summary; one participant carefully checked the action owners.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Choice</x:v>
      </x:c>
      <x:c r="B67" s="39"/>
      <x:c r="C67" s="39"/>
      <x:c r="D67" s="77" t="str">
        <x:v>Participants may write a note privately or simply listen. No one must publicly praise a manager or colleague.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Practice to retain</x:v>
      </x:c>
      <x:c r="B70" s="39"/>
      <x:c r="C70" s="39"/>
      <x:c r="D70" s="77" t="str">
        <x:v>Keep asking for concrete definitions before agreeing a process term.</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68.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V07 | Autonomy and participant choice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Give participants genuine responsibility where appropriate without abandoning the conditions that make self-direction possible.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V07 | Valuing | 15-30 minutes contracting; ongoing review</x:v>
      </x:c>
      <x:c r="B8" s="34"/>
      <x:c r="C8" s="34"/>
      <x:c r="D8" s="34"/>
      <x:c r="E8" s="34"/>
      <x:c r="F8" s="34"/>
      <x:c r="G8" s="34" t="str">
        <x:f>IFERROR(IF(HYPERLINK("HR_Delivery_Facilitation_Framework_and_Toolkit.pdf#page=236","PDF guide 236 / form 237 / example 238")="PDF guide 236 / form 237 / example 238",HYPERLINK("HR_Delivery_Facilitation_Framework_and_Toolkit.pdf#page=236","PDF guide 236 / form 237 / example 238"),"PDF guide 236 / form 237 / example 238"),"PDF guide 236 / form 237 / example 238")</x:f>
        <x:v>PDF guide 236 / form 237 / example 238</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Owned task</x:v>
      </x:c>
      <x:c r="B10" s="39"/>
      <x:c r="C10" s="39"/>
      <x:c r="D10" s="39"/>
      <x:c r="E10" s="39"/>
      <x:c r="F10" s="39"/>
      <x:c r="G10" s="39" t="str">
        <x:v>02  Boundary</x:v>
      </x:c>
      <x:c r="H10" s="39"/>
      <x:c r="I10" s="39"/>
      <x:c r="J10" s="39"/>
      <x:c r="K10" s="39"/>
      <x:c r="L10" s="39"/>
      <x:c r="M10" s="12"/>
      <x:c r="N10" s="12"/>
    </x:row>
    <x:row r="11" ht="22" customHeight="1">
      <x:c r="A11" s="43" t="str">
        <x:v>Name what the group may decide.</x:v>
      </x:c>
      <x:c r="B11" s="43"/>
      <x:c r="C11" s="43"/>
      <x:c r="D11" s="43"/>
      <x:c r="E11" s="43"/>
      <x:c r="F11" s="43"/>
      <x:c r="G11" s="43" t="str">
        <x:v>State what remains fixed.</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Readiness and consent</x:v>
      </x:c>
      <x:c r="B18" s="39"/>
      <x:c r="C18" s="39"/>
      <x:c r="D18" s="39"/>
      <x:c r="E18" s="39"/>
      <x:c r="F18" s="39"/>
      <x:c r="G18" s="39" t="str">
        <x:v>04  Support offer</x:v>
      </x:c>
      <x:c r="H18" s="39"/>
      <x:c r="I18" s="39"/>
      <x:c r="J18" s="39"/>
      <x:c r="K18" s="39"/>
      <x:c r="L18" s="39"/>
      <x:c r="M18" s="12"/>
      <x:c r="N18" s="12"/>
    </x:row>
    <x:row r="19" ht="22" customHeight="1">
      <x:c r="A19" s="43" t="str">
        <x:v>Check ability and willingness.</x:v>
      </x:c>
      <x:c r="B19" s="43"/>
      <x:c r="C19" s="43"/>
      <x:c r="D19" s="43"/>
      <x:c r="E19" s="43"/>
      <x:c r="F19" s="43"/>
      <x:c r="G19" s="43" t="str">
        <x:v>Specify how help is requested.</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Non-intervention</x:v>
      </x:c>
      <x:c r="B26" s="39"/>
      <x:c r="C26" s="39"/>
      <x:c r="D26" s="39"/>
      <x:c r="E26" s="39"/>
      <x:c r="F26" s="39"/>
      <x:c r="G26" s="39" t="str">
        <x:v>06  Review</x:v>
      </x:c>
      <x:c r="H26" s="39"/>
      <x:c r="I26" s="39"/>
      <x:c r="J26" s="39"/>
      <x:c r="K26" s="39"/>
      <x:c r="L26" s="39"/>
      <x:c r="M26" s="12"/>
      <x:c r="N26" s="12"/>
    </x:row>
    <x:row r="27" ht="22" customHeight="1">
      <x:c r="A27" s="43" t="str">
        <x:v>Record what the facilitator will deliberately leave alone.</x:v>
      </x:c>
      <x:c r="B27" s="43"/>
      <x:c r="C27" s="43"/>
      <x:c r="D27" s="43"/>
      <x:c r="E27" s="43"/>
      <x:c r="F27" s="43"/>
      <x:c r="G27" s="43" t="str">
        <x:v>Ask about learning and ownership.</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group experiences real ownership, with boundaries and support that remain explicit.</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Identify the decision or activity the group can genuinely own. Clarify its mandate, resources, boundaries and expected output.</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Check willingness and practical capability. Do not confuse silence with readiness to take over an unfamiliar process.</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Agree what support is available and how the group can request it. Then step back sufficiently for real self-direction.</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Intervene only for agreed review points, requested help or a necessary protective boundary. Avoid directing covertly through leading questions.</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Review the experience with the group. Distinguish delegated responsibility from an unstructured task abandoned by the facilitator.</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Autonomy is not the highest score in a style test. It is appropriate self-direction within an honest and workable context.</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Owned task</x:v>
      </x:c>
      <x:c r="B55" s="39"/>
      <x:c r="C55" s="39"/>
      <x:c r="D55" s="77" t="str">
        <x:v>Each trial team chooses how to organise the drafting of its local handover procedure within the common minimum requirements.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Boundary</x:v>
      </x:c>
      <x:c r="B58" s="39"/>
      <x:c r="C58" s="39"/>
      <x:c r="D58" s="77" t="str">
        <x:v>Information protection, approval authority, available resources and the time for returning a draft.</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Readiness and consent</x:v>
      </x:c>
      <x:c r="B61" s="39"/>
      <x:c r="C61" s="39"/>
      <x:c r="D61" s="77" t="str">
        <x:v>Teams confirm they understand the output and have the relevant knowledge; one asks for a short example before beginning.</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Support offer</x:v>
      </x:c>
      <x:c r="B64" s="39"/>
      <x:c r="C64" s="39"/>
      <x:c r="D64" s="77" t="str">
        <x:v>Facilitator is available on request; a text template and contact role are provided, but no step-by-step method is imposed.</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Non-intervention</x:v>
      </x:c>
      <x:c r="B67" s="39"/>
      <x:c r="C67" s="39"/>
      <x:c r="D67" s="77" t="str">
        <x:v>Teams may use different drafting methods. The facilitator does not correct a harmless difference merely because it is not the preferred method.</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Review</x:v>
      </x:c>
      <x:c r="B70" s="39"/>
      <x:c r="C70" s="39"/>
      <x:c r="D70" s="77" t="str">
        <x:v>At the return point, teams explain their design, uncertainties and what support they need next. Review capability without ranking one mode above another.</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69.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V08 | Participant feedback and response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Collect proportionate feedback and show participants what will be done with it.</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V08 | Valuing | 5-10 minutes collection; 30 minutes review</x:v>
      </x:c>
      <x:c r="B8" s="34"/>
      <x:c r="C8" s="34"/>
      <x:c r="D8" s="34"/>
      <x:c r="E8" s="34"/>
      <x:c r="F8" s="34"/>
      <x:c r="G8" s="34" t="str">
        <x:f>IFERROR(IF(HYPERLINK("HR_Delivery_Facilitation_Framework_and_Toolkit.pdf#page=239","PDF guide 239 / form 240 / example 241")="PDF guide 239 / form 240 / example 241",HYPERLINK("HR_Delivery_Facilitation_Framework_and_Toolkit.pdf#page=239","PDF guide 239 / form 240 / example 241"),"PDF guide 239 / form 240 / example 241"),"PDF guide 239 / form 240 / example 241")</x:f>
        <x:v>PDF guide 239 / form 240 / example 241</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Purpose</x:v>
      </x:c>
      <x:c r="B10" s="39"/>
      <x:c r="C10" s="39"/>
      <x:c r="D10" s="39"/>
      <x:c r="E10" s="39"/>
      <x:c r="F10" s="39"/>
      <x:c r="G10" s="39" t="str">
        <x:v>02  Questions</x:v>
      </x:c>
      <x:c r="H10" s="39"/>
      <x:c r="I10" s="39"/>
      <x:c r="J10" s="39"/>
      <x:c r="K10" s="39"/>
      <x:c r="L10" s="39"/>
      <x:c r="M10" s="12"/>
      <x:c r="N10" s="12"/>
    </x:row>
    <x:row r="11" ht="22" customHeight="1">
      <x:c r="A11" s="43" t="str">
        <x:v>Define why feedback is being collected.</x:v>
      </x:c>
      <x:c r="B11" s="43"/>
      <x:c r="C11" s="43"/>
      <x:c r="D11" s="43"/>
      <x:c r="E11" s="43"/>
      <x:c r="F11" s="43"/>
      <x:c r="G11" s="43" t="str">
        <x:v>Use specific, answerable prompts.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Protection</x:v>
      </x:c>
      <x:c r="B18" s="39"/>
      <x:c r="C18" s="39"/>
      <x:c r="D18" s="39"/>
      <x:c r="E18" s="39"/>
      <x:c r="F18" s="39"/>
      <x:c r="G18" s="39" t="str">
        <x:v>04  Analysis</x:v>
      </x:c>
      <x:c r="H18" s="39"/>
      <x:c r="I18" s="39"/>
      <x:c r="J18" s="39"/>
      <x:c r="K18" s="39"/>
      <x:c r="L18" s="39"/>
      <x:c r="M18" s="12"/>
      <x:c r="N18" s="12"/>
    </x:row>
    <x:row r="19" ht="22" customHeight="1">
      <x:c r="A19" s="43" t="str">
        <x:v>State access and attribution arrangements.</x:v>
      </x:c>
      <x:c r="B19" s="43"/>
      <x:c r="C19" s="43"/>
      <x:c r="D19" s="43"/>
      <x:c r="E19" s="43"/>
      <x:c r="F19" s="43"/>
      <x:c r="G19" s="43" t="str">
        <x:v>Report denominators and missingness.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Response action</x:v>
      </x:c>
      <x:c r="B26" s="39"/>
      <x:c r="C26" s="39"/>
      <x:c r="D26" s="39"/>
      <x:c r="E26" s="39"/>
      <x:c r="F26" s="39"/>
      <x:c r="G26" s="39" t="str">
        <x:v>06  Close the loop</x:v>
      </x:c>
      <x:c r="H26" s="39"/>
      <x:c r="I26" s="39"/>
      <x:c r="J26" s="39"/>
      <x:c r="K26" s="39"/>
      <x:c r="L26" s="39"/>
      <x:c r="M26" s="12"/>
      <x:c r="N26" s="12"/>
    </x:row>
    <x:row r="27" ht="22" customHeight="1">
      <x:c r="A27" s="43" t="str">
        <x:v>Name a feasible improvement.</x:v>
      </x:c>
      <x:c r="B27" s="43"/>
      <x:c r="C27" s="43"/>
      <x:c r="D27" s="43"/>
      <x:c r="E27" s="43"/>
      <x:c r="F27" s="43"/>
      <x:c r="G27" s="43" t="str">
        <x:v>Specify what participants will receive.</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Participants can see how their feedback has been considered.</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Choose a few questions tied to the purpose and participant experience. Explain whether responses are anonymous, confidential or attributable.</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Offer a response route that does not require praising the sponsor or facilitator publicly. Keep participation optional.</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Review distributions, comments and non-response together. Do not convert a small voluntary sample into a claim about every participant.</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Separate appreciation, suggested improvements, substantive concerns and issues requiring a private response.</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Close the loop: state what will change, what will not change and why, and which concerns need another route.</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Feedback about experience is not a validated measure of facilitator competence or proof of organisational impact.</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Purpose</x:v>
      </x:c>
      <x:c r="B55" s="39"/>
      <x:c r="C55" s="39"/>
      <x:c r="D55" s="77" t="str">
        <x:v>Check clarity, opportunity to contribute and usefulness of the workshop, and identify improvements to the next session.</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Questions</x:v>
      </x:c>
      <x:c r="B58" s="39"/>
      <x:c r="C58" s="39"/>
      <x:c r="D58" s="77" t="str">
        <x:v>Could you contribute in a way that worked for you? Was the decision mandate clear? What should we change next time?</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Protection</x:v>
      </x:c>
      <x:c r="B61" s="39"/>
      <x:c r="C61" s="39"/>
      <x:c r="D61" s="77" t="str">
        <x:v>Use a short optional form. Do not request names or demographic detail unless necessary; remove identifying material from shared comments.</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Analysis</x:v>
      </x:c>
      <x:c r="B64" s="39"/>
      <x:c r="C64" s="39"/>
      <x:c r="D64" s="77" t="str">
        <x:v>Eighteen of 24 participants respond in the fictional example. Report item-level response counts; do not assume non-respondents agree.</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Response action</x:v>
      </x:c>
      <x:c r="B67" s="39"/>
      <x:c r="C67" s="39"/>
      <x:c r="D67" s="77" t="str">
        <x:v>Provide the evidence summary earlier and reduce the first plenary report-back to preserve discussion time.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Close the loop</x:v>
      </x:c>
      <x:c r="B70" s="39"/>
      <x:c r="C70" s="39"/>
      <x:c r="D70" s="77" t="str">
        <x:v>Send a brief response with the checked decisions and next steps within two working days; route personal concerns privately.</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A01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70.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V09 | Endings, handover and continuity</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Close the group responsibly, recognising what has and has not been achieved and who carries the work forward.</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V09 | Valuing | 15-25 minutes</x:v>
      </x:c>
      <x:c r="B8" s="34"/>
      <x:c r="C8" s="34"/>
      <x:c r="D8" s="34"/>
      <x:c r="E8" s="34"/>
      <x:c r="F8" s="34"/>
      <x:c r="G8" s="34" t="str">
        <x:f>IFERROR(IF(HYPERLINK("HR_Delivery_Facilitation_Framework_and_Toolkit.pdf#page=242","PDF guide 242 / form 243 / example 244")="PDF guide 242 / form 243 / example 244",HYPERLINK("HR_Delivery_Facilitation_Framework_and_Toolkit.pdf#page=242","PDF guide 242 / form 243 / example 244"),"PDF guide 242 / form 243 / example 244"),"PDF guide 242 / form 243 / example 244")</x:f>
        <x:v>PDF guide 242 / form 243 / example 244</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Achievement</x:v>
      </x:c>
      <x:c r="B10" s="39"/>
      <x:c r="C10" s="39"/>
      <x:c r="D10" s="39"/>
      <x:c r="E10" s="39"/>
      <x:c r="F10" s="39"/>
      <x:c r="G10" s="39" t="str">
        <x:v>02  Unresolved matters</x:v>
      </x:c>
      <x:c r="H10" s="39"/>
      <x:c r="I10" s="39"/>
      <x:c r="J10" s="39"/>
      <x:c r="K10" s="39"/>
      <x:c r="L10" s="39"/>
      <x:c r="M10" s="12"/>
      <x:c r="N10" s="12"/>
    </x:row>
    <x:row r="11" ht="22" customHeight="1">
      <x:c r="A11" s="43" t="str">
        <x:v>Compare outputs with the brief.</x:v>
      </x:c>
      <x:c r="B11" s="43"/>
      <x:c r="C11" s="43"/>
      <x:c r="D11" s="43"/>
      <x:c r="E11" s="43"/>
      <x:c r="F11" s="43"/>
      <x:c r="G11" s="43" t="str">
        <x:v>Preserve concerns and dependencies.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Ownership</x:v>
      </x:c>
      <x:c r="B18" s="39"/>
      <x:c r="C18" s="39"/>
      <x:c r="D18" s="39"/>
      <x:c r="E18" s="39"/>
      <x:c r="F18" s="39"/>
      <x:c r="G18" s="39" t="str">
        <x:v>04  Reflection</x:v>
      </x:c>
      <x:c r="H18" s="39"/>
      <x:c r="I18" s="39"/>
      <x:c r="J18" s="39"/>
      <x:c r="K18" s="39"/>
      <x:c r="L18" s="39"/>
      <x:c r="M18" s="12"/>
      <x:c r="N18" s="12"/>
    </x:row>
    <x:row r="19" ht="22" customHeight="1">
      <x:c r="A19" s="43" t="str">
        <x:v>Confirm accepted actions and decision authority.</x:v>
      </x:c>
      <x:c r="B19" s="43"/>
      <x:c r="C19" s="43"/>
      <x:c r="D19" s="43"/>
      <x:c r="E19" s="43"/>
      <x:c r="F19" s="43"/>
      <x:c r="G19" s="43" t="str">
        <x:v>Offer an optional closing question.</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Records and correction</x:v>
      </x:c>
      <x:c r="B26" s="39"/>
      <x:c r="C26" s="39"/>
      <x:c r="D26" s="39"/>
      <x:c r="E26" s="39"/>
      <x:c r="F26" s="39"/>
      <x:c r="G26" s="39" t="str">
        <x:v>06  Continuity</x:v>
      </x:c>
      <x:c r="H26" s="39"/>
      <x:c r="I26" s="39"/>
      <x:c r="J26" s="39"/>
      <x:c r="K26" s="39"/>
      <x:c r="L26" s="39"/>
      <x:c r="M26" s="12"/>
      <x:c r="N26" s="12"/>
    </x:row>
    <x:row r="27" ht="22" customHeight="1">
      <x:c r="A27" s="43" t="str">
        <x:v>Explain what will be shared and how it can be corrected.</x:v>
      </x:c>
      <x:c r="B27" s="43"/>
      <x:c r="C27" s="43"/>
      <x:c r="D27" s="43"/>
      <x:c r="E27" s="43"/>
      <x:c r="F27" s="43"/>
      <x:c r="G27" s="43" t="str">
        <x:v>Set the next review and support route.</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Responsibility, records and unresolved work are handed over clearly.</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Return to the agreed purpose and outputs. Ask what is complete, partial or unresolved.</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Confirm decisions and accepted actions with owners, dates, authority and review arrangements.</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Invite a brief optional reflection or appreciation that fits the group. Avoid forcing a positive ending when important concerns remain.</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Explain the records, confidentiality, follow-up and routes for corrections. Make any handover to the sponsor or process owner explicit.</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Finish on time or re-contract transparently. Afterward, send the agreed record and check that responsibility has actually transferred.</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 celebratory close must not imply that every concern has been resolved or that everyone endorses the outcome.</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Achievement</x:v>
      </x:c>
      <x:c r="B55" s="39"/>
      <x:c r="C55" s="39"/>
      <x:c r="D55" s="77" t="str">
        <x:v>The group has a draft trial and action owners; night-shift validation and access confirmation remain incomplete.</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Unresolved matters</x:v>
      </x:c>
      <x:c r="B58" s="39"/>
      <x:c r="C58" s="39"/>
      <x:c r="D58" s="77" t="str">
        <x:v>Workload and specialist exceptions require further checks. They are not deleted to make the closing summary look complete.</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Ownership</x:v>
      </x:c>
      <x:c r="B61" s="39"/>
      <x:c r="C61" s="39"/>
      <x:c r="D61" s="77" t="str">
        <x:v>Process owner takes responsibility for approval; trial leads accept practical actions; HR Delivery provides the checked facilitation record.</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Reflection</x:v>
      </x:c>
      <x:c r="B64" s="39"/>
      <x:c r="C64" s="39"/>
      <x:c r="D64" s="77" t="str">
        <x:v>"What is one useful thing you are taking into the next step, or one concern we must not lose?"</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Records and correction</x:v>
      </x:c>
      <x:c r="B67" s="39"/>
      <x:c r="C67" s="39"/>
      <x:c r="D67" s="77" t="str">
        <x:v>Non-attributable themes and authorised decisions issued within two working days; factual corrections accepted through the named contact.</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Continuity</x:v>
      </x:c>
      <x:c r="B70" s="39"/>
      <x:c r="C70" s="39"/>
      <x:c r="D70" s="77" t="str">
        <x:v>Two-week trial review is booked; the owner knows which conditions would trigger adaptation or a pause.</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71.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V10 | Records, confidentiality and stewardship</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Keep useful facilitation records while limiting unnecessary personal data, attribution and secondary use.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V10 | Valuing | 20-40 minutes design; ongoing control</x:v>
      </x:c>
      <x:c r="B8" s="34"/>
      <x:c r="C8" s="34"/>
      <x:c r="D8" s="34"/>
      <x:c r="E8" s="34"/>
      <x:c r="F8" s="34"/>
      <x:c r="G8" s="34" t="str">
        <x:f>IFERROR(IF(HYPERLINK("HR_Delivery_Facilitation_Framework_and_Toolkit.pdf#page=245","PDF guide 245 / form 246 / example 247")="PDF guide 245 / form 246 / example 247",HYPERLINK("HR_Delivery_Facilitation_Framework_and_Toolkit.pdf#page=245","PDF guide 245 / form 246 / example 247"),"PDF guide 245 / form 246 / example 247"),"PDF guide 245 / form 246 / example 247")</x:f>
        <x:v>PDF guide 245 / form 246 / example 247</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Purpose and minimum data</x:v>
      </x:c>
      <x:c r="B10" s="39"/>
      <x:c r="C10" s="39"/>
      <x:c r="D10" s="39"/>
      <x:c r="E10" s="39"/>
      <x:c r="F10" s="39"/>
      <x:c r="G10" s="39" t="str">
        <x:v>02  Access</x:v>
      </x:c>
      <x:c r="H10" s="39"/>
      <x:c r="I10" s="39"/>
      <x:c r="J10" s="39"/>
      <x:c r="K10" s="39"/>
      <x:c r="L10" s="39"/>
      <x:c r="M10" s="12"/>
      <x:c r="N10" s="12"/>
    </x:row>
    <x:row r="11" ht="22" customHeight="1">
      <x:c r="A11" s="43" t="str">
        <x:v>State what must be retained.</x:v>
      </x:c>
      <x:c r="B11" s="43"/>
      <x:c r="C11" s="43"/>
      <x:c r="D11" s="43"/>
      <x:c r="E11" s="43"/>
      <x:c r="F11" s="43"/>
      <x:c r="G11" s="43" t="str">
        <x:v>Specify who sees which record.</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Recording and technology</x:v>
      </x:c>
      <x:c r="B18" s="39"/>
      <x:c r="C18" s="39"/>
      <x:c r="D18" s="39"/>
      <x:c r="E18" s="39"/>
      <x:c r="F18" s="39"/>
      <x:c r="G18" s="39" t="str">
        <x:v>04  Attribution and consent</x:v>
      </x:c>
      <x:c r="H18" s="39"/>
      <x:c r="I18" s="39"/>
      <x:c r="J18" s="39"/>
      <x:c r="K18" s="39"/>
      <x:c r="L18" s="39"/>
      <x:c r="M18" s="12"/>
      <x:c r="N18" s="12"/>
    </x:row>
    <x:row r="19" ht="22" customHeight="1">
      <x:c r="A19" s="43" t="str">
        <x:v>State the agreed tools and permissions.</x:v>
      </x:c>
      <x:c r="B19" s="43"/>
      <x:c r="C19" s="43"/>
      <x:c r="D19" s="43"/>
      <x:c r="E19" s="43"/>
      <x:c r="F19" s="43"/>
      <x:c r="G19" s="43" t="str">
        <x:v>Explain the publication boundary.</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Retention</x:v>
      </x:c>
      <x:c r="B26" s="39"/>
      <x:c r="C26" s="39"/>
      <x:c r="D26" s="39"/>
      <x:c r="E26" s="39"/>
      <x:c r="F26" s="39"/>
      <x:c r="G26" s="39" t="str">
        <x:v>06  Close-out evidence</x:v>
      </x:c>
      <x:c r="H26" s="39"/>
      <x:c r="I26" s="39"/>
      <x:c r="J26" s="39"/>
      <x:c r="K26" s="39"/>
      <x:c r="L26" s="39"/>
      <x:c r="M26" s="12"/>
      <x:c r="N26" s="12"/>
    </x:row>
    <x:row r="27" ht="22" customHeight="1">
      <x:c r="A27" s="43" t="str">
        <x:v>Set owner, dates and actions.</x:v>
      </x:c>
      <x:c r="B27" s="43"/>
      <x:c r="C27" s="43"/>
      <x:c r="D27" s="43"/>
      <x:c r="E27" s="43"/>
      <x:c r="F27" s="43"/>
      <x:c r="G27" s="43" t="str">
        <x:v>Document completion of stewardship tasks.</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useful record survives without unnecessary exposure of participants.</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Define what needs recording for the purpose and what should not be collected. Separate decisions from raw participant material.</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Agree access, storage, retention, deletion, recording and any use of automated transcription or AI. Do not upload confidential material to unapproved services.</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Explain confidentiality limits and participant choices before collecting information. Small groups and distinctive examples can remain identifiable without names.</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Check summaries with the group and remove unnecessary identifiers. Preserve dissent and limitations without exposing the person who raised them.</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At close, transfer authorised records, restrict raw material and carry out the agreed retention actions. Record what was retained, deleted or handed over.</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This is a governance checklist, not legal advice or a universal retention policy. Apply the organisation's lawful requirements and obtain specialist review where needed.</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Purpose and minimum data</x:v>
      </x:c>
      <x:c r="B55" s="39"/>
      <x:c r="C55" s="39"/>
      <x:c r="D55" s="77" t="str">
        <x:v>Keep the decision rationale, trial agreement and action ownership. Do not retain detailed employee cases or private emotional disclosures.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Access</x:v>
      </x:c>
      <x:c r="B58" s="39"/>
      <x:c r="C58" s="39"/>
      <x:c r="D58" s="77" t="str">
        <x:v>Sponsor receives non-attributable themes and decisions; raw notes remain restricted to the agreed facilitation team.</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Recording and technology</x:v>
      </x:c>
      <x:c r="B61" s="39"/>
      <x:c r="C61" s="39"/>
      <x:c r="D61" s="77" t="str">
        <x:v>No audio recording or automatic transcription. Use the approved shared folder; do not put participant notes into public AI services.</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Attribution and consent</x:v>
      </x:c>
      <x:c r="B64" s="39"/>
      <x:c r="C64" s="39"/>
      <x:c r="D64" s="77" t="str">
        <x:v>Use role-level action ownership where necessary. Do not attribute a critical comment without an explicit, appropriate agreement.</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Retention</x:v>
      </x:c>
      <x:c r="B67" s="39"/>
      <x:c r="C67" s="39"/>
      <x:c r="D67" s="77" t="str">
        <x:v>Information owner confirms the retention schedule for this assignment; raw notes are deleted on the agreed date after checking the final record.</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Close-out evidence</x:v>
      </x:c>
      <x:c r="B70" s="39"/>
      <x:c r="C70" s="39"/>
      <x:c r="D70" s="77" t="str">
        <x:v>A short record states what was handed over, who has access and whether the planned deletion is complete.</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72.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D01 | The Art of Facilitation: review map</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Use the supplied Roffey Park guide as a distinct eight-area reflection framework, not as a substitute label for Heron's six dimensions.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D01 | Developing practice | 45-90 minutes initially</x:v>
      </x:c>
      <x:c r="B8" s="34"/>
      <x:c r="C8" s="34"/>
      <x:c r="D8" s="34"/>
      <x:c r="E8" s="34"/>
      <x:c r="F8" s="34"/>
      <x:c r="G8" s="34" t="str">
        <x:f>IFERROR(IF(HYPERLINK("HR_Delivery_Facilitation_Framework_and_Toolkit.pdf#page=252","PDF guide 252 / form 253 / example 254")="PDF guide 252 / form 253 / example 254",HYPERLINK("HR_Delivery_Facilitation_Framework_and_Toolkit.pdf#page=252","PDF guide 252 / form 253 / example 254"),"PDF guide 252 / form 253 / example 254"),"PDF guide 252 / form 253 / example 254")</x:f>
        <x:v>PDF guide 252 / form 253 / example 254</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Operating environments</x:v>
      </x:c>
      <x:c r="B10" s="39"/>
      <x:c r="C10" s="39"/>
      <x:c r="D10" s="39"/>
      <x:c r="E10" s="39"/>
      <x:c r="F10" s="39"/>
      <x:c r="G10" s="39" t="str">
        <x:v>02  Core skills and process</x:v>
      </x:c>
      <x:c r="H10" s="39"/>
      <x:c r="I10" s="39"/>
      <x:c r="J10" s="39"/>
      <x:c r="K10" s="39"/>
      <x:c r="L10" s="39"/>
      <x:c r="M10" s="12"/>
      <x:c r="N10" s="12"/>
    </x:row>
    <x:row r="11" ht="22" customHeight="1">
      <x:c r="A11" s="43" t="str">
        <x:v>List experience and limits using the source's contexts.</x:v>
      </x:c>
      <x:c r="B11" s="43"/>
      <x:c r="C11" s="43"/>
      <x:c r="D11" s="43"/>
      <x:c r="E11" s="43"/>
      <x:c r="F11" s="43"/>
      <x:c r="G11" s="43" t="str">
        <x:v>Review listening, questions and the end-to-end assignment.</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Diversity and participation</x:v>
      </x:c>
      <x:c r="B18" s="39"/>
      <x:c r="C18" s="39"/>
      <x:c r="D18" s="39"/>
      <x:c r="E18" s="39"/>
      <x:c r="F18" s="39"/>
      <x:c r="G18" s="39" t="str">
        <x:v>04  Conflict and style</x:v>
      </x:c>
      <x:c r="H18" s="39"/>
      <x:c r="I18" s="39"/>
      <x:c r="J18" s="39"/>
      <x:c r="K18" s="39"/>
      <x:c r="L18" s="39"/>
      <x:c r="M18" s="12"/>
      <x:c r="N18" s="12"/>
    </x:row>
    <x:row r="19" ht="22" customHeight="1">
      <x:c r="A19" s="43" t="str">
        <x:v>Review access, difference and contribution.</x:v>
      </x:c>
      <x:c r="B19" s="43"/>
      <x:c r="C19" s="43"/>
      <x:c r="D19" s="43"/>
      <x:c r="E19" s="43"/>
      <x:c r="F19" s="43"/>
      <x:c r="G19" s="43" t="str">
        <x:v>Review challenge, group dynamics and flexibility.</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You as facilitator</x:v>
      </x:c>
      <x:c r="B26" s="39"/>
      <x:c r="C26" s="39"/>
      <x:c r="D26" s="39"/>
      <x:c r="E26" s="39"/>
      <x:c r="F26" s="39"/>
      <x:c r="G26" s="39" t="str">
        <x:v>06  Development priorities</x:v>
      </x:c>
      <x:c r="H26" s="39"/>
      <x:c r="I26" s="39"/>
      <x:c r="J26" s="39"/>
      <x:c r="K26" s="39"/>
      <x:c r="L26" s="39"/>
      <x:c r="M26" s="12"/>
      <x:c r="N26" s="12"/>
    </x:row>
    <x:row r="27" ht="22" customHeight="1">
      <x:c r="A27" s="43" t="str">
        <x:v>Reflect on beliefs, triggers, presence and impact.</x:v>
      </x:c>
      <x:c r="B27" s="43"/>
      <x:c r="C27" s="43"/>
      <x:c r="D27" s="43"/>
      <x:c r="E27" s="43"/>
      <x:c r="F27" s="43"/>
      <x:c r="G27" s="43" t="str">
        <x:v>Choose evidence-linked next steps.</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A coherent reflection record links experience to practical development.</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Begin with the source guide's distinction between self-perceived competence and confidence. Record the context and evidence behind each view.</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Review operating environments and the six behavioural-frequency areas in the source order. Then reflect on yourself as a facilitator.</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Use the 96 source items in D02 where frequency responses are appropriate. Operating environments and use of self remain qualitative, not invented numeric scales.</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Invite a colleague or client to offer relevant observations, explaining the purpose and limits. Do not average unlike perspectives into a supposed true score.</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Identify two or three priorities and connect each to a toolkit method, a real practice opportunity and feedback. Return to the review after further experience.</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The eight source areas are not eight validated subscales. The guide supports reflection and informed choice, not selection, ranking or diagnosis.</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Operating environments</x:v>
      </x:c>
      <x:c r="B55" s="39"/>
      <x:c r="C55" s="39"/>
      <x:c r="D55" s="77" t="str">
        <x:v>Experienced in business meetings and focus groups; limited experience of large-group interventions; mediation requires additional competence and a separate remit.</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Core skills and process</x:v>
      </x:c>
      <x:c r="B58" s="39"/>
      <x:c r="C58" s="39"/>
      <x:c r="D58" s="77" t="str">
        <x:v>Recent feedback suggests accurate summaries but insufficient checking of the sponsor's decision mandate.</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Diversity and participation</x:v>
      </x:c>
      <x:c r="B61" s="39"/>
      <x:c r="C61" s="39"/>
      <x:c r="D61" s="77" t="str">
        <x:v>Written input is used well; hybrid influence needs closer observation rather than relying on attendance.</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Conflict and style</x:v>
      </x:c>
      <x:c r="B64" s="39"/>
      <x:c r="C64" s="39"/>
      <x:c r="D64" s="77" t="str">
        <x:v>The facilitator can direct a task but sometimes stays in explanation mode after the group is ready to work independently.</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You as facilitator</x:v>
      </x:c>
      <x:c r="B67" s="39"/>
      <x:c r="C67" s="39"/>
      <x:c r="D67" s="77" t="str">
        <x:v>A strong need to appear prepared can lead to defending the agenda rather than negotiating a useful change.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Development priorities</x:v>
      </x:c>
      <x:c r="B70" s="39"/>
      <x:c r="C70" s="39"/>
      <x:c r="D70" s="77" t="str">
        <x:v>Practise P04 decision-rights contracting and C01 observation-based intervention; seek co-facilitator feedback at the next two events.</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A01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247" t="str">
        <x:v>THE EIGHT SOURCE REFLECTION AREAS / ROFFEY PARK</x:v>
      </x:c>
      <x:c r="B77" s="247"/>
      <x:c r="C77" s="247"/>
      <x:c r="D77" s="247"/>
      <x:c r="E77" s="247"/>
      <x:c r="F77" s="247"/>
      <x:c r="G77" s="247"/>
      <x:c r="H77" s="247"/>
      <x:c r="I77" s="247"/>
      <x:c r="J77" s="247"/>
      <x:c r="K77" s="247"/>
      <x:c r="L77" s="247"/>
      <x:c r="M77" s="12"/>
      <x:c r="N77" s="12"/>
    </x:row>
    <x:row r="78" ht="22" customHeight="1">
      <x:c r="A78" s="247"/>
      <x:c r="B78" s="247"/>
      <x:c r="C78" s="247"/>
      <x:c r="D78" s="247"/>
      <x:c r="E78" s="247"/>
      <x:c r="F78" s="247"/>
      <x:c r="G78" s="247"/>
      <x:c r="H78" s="247"/>
      <x:c r="I78" s="247"/>
      <x:c r="J78" s="247"/>
      <x:c r="K78" s="247"/>
      <x:c r="L78" s="247"/>
      <x:c r="M78" s="12"/>
      <x:c r="N78" s="12"/>
    </x:row>
    <x:row r="79" ht="22" customHeight="1">
      <x:c r="A79" s="12"/>
      <x:c r="B79" s="12"/>
      <x:c r="C79" s="12"/>
      <x:c r="D79" s="12"/>
      <x:c r="E79" s="12"/>
      <x:c r="F79" s="12"/>
      <x:c r="G79" s="12"/>
      <x:c r="H79" s="12"/>
      <x:c r="I79" s="12"/>
      <x:c r="J79" s="12"/>
      <x:c r="K79" s="12"/>
      <x:c r="L79" s="12"/>
      <x:c r="M79" s="12"/>
      <x:c r="N79" s="12"/>
    </x:row>
    <x:row r="80" ht="22" customHeight="1">
      <x:c r="A80" s="39" t="str">
        <x:v>Operating environments
Source p.8</x:v>
      </x:c>
      <x:c r="B80" s="39"/>
      <x:c r="C80" s="39"/>
      <x:c r="D80" s="39"/>
      <x:c r="E80" s="77" t="str">
        <x:v>Business meetings, learning, strategy, focus groups and other contexts. Record experience and limits; experience is not competence.</x:v>
      </x:c>
      <x:c r="F80" s="77"/>
      <x:c r="G80" s="77"/>
      <x:c r="H80" s="77"/>
      <x:c r="I80" s="77"/>
      <x:c r="J80" s="77"/>
      <x:c r="K80" s="77"/>
      <x:c r="L80" s="77"/>
      <x:c r="M80" s="12"/>
      <x:c r="N80" s="12"/>
    </x:row>
    <x:row r="81" ht="22" customHeight="1">
      <x:c r="A81" s="39"/>
      <x:c r="B81" s="39"/>
      <x:c r="C81" s="39"/>
      <x:c r="D81" s="39"/>
      <x:c r="E81" s="77"/>
      <x:c r="F81" s="77"/>
      <x:c r="G81" s="77"/>
      <x:c r="H81" s="77"/>
      <x:c r="I81" s="77"/>
      <x:c r="J81" s="77"/>
      <x:c r="K81" s="77"/>
      <x:c r="L81" s="77"/>
      <x:c r="M81" s="12"/>
      <x:c r="N81" s="12"/>
    </x:row>
    <x:row r="82" ht="22" customHeight="1">
      <x:c r="A82" s="39"/>
      <x:c r="B82" s="39"/>
      <x:c r="C82" s="39"/>
      <x:c r="D82" s="39"/>
      <x:c r="E82" s="52"/>
      <x:c r="F82" s="53"/>
      <x:c r="G82" s="53"/>
      <x:c r="H82" s="53"/>
      <x:c r="I82" s="53"/>
      <x:c r="J82" s="53"/>
      <x:c r="K82" s="53"/>
      <x:c r="L82" s="54"/>
      <x:c r="M82" s="12"/>
      <x:c r="N82" s="12"/>
    </x:row>
    <x:row r="83" ht="22" customHeight="1">
      <x:c r="A83" s="39"/>
      <x:c r="B83" s="39"/>
      <x:c r="C83" s="39"/>
      <x:c r="D83" s="39"/>
      <x:c r="E83" s="57"/>
      <x:c r="F83" s="58"/>
      <x:c r="G83" s="58"/>
      <x:c r="H83" s="58"/>
      <x:c r="I83" s="58"/>
      <x:c r="J83" s="58"/>
      <x:c r="K83" s="58"/>
      <x:c r="L83" s="59"/>
      <x:c r="M83" s="12"/>
      <x:c r="N83" s="12"/>
    </x:row>
    <x:row r="84" ht="22" customHeight="1">
      <x:c r="A84" s="12"/>
      <x:c r="B84" s="12"/>
      <x:c r="C84" s="12"/>
      <x:c r="D84" s="12"/>
      <x:c r="E84" s="12"/>
      <x:c r="F84" s="12"/>
      <x:c r="G84" s="12"/>
      <x:c r="H84" s="12"/>
      <x:c r="I84" s="12"/>
      <x:c r="J84" s="12"/>
      <x:c r="K84" s="12"/>
      <x:c r="L84" s="12"/>
      <x:c r="M84" s="12"/>
      <x:c r="N84" s="12"/>
    </x:row>
    <x:row r="85" ht="22" customHeight="1">
      <x:c r="A85" s="39" t="str">
        <x:v>Core facilitation skills
CS01-CS17 / pp.10-11</x:v>
      </x:c>
      <x:c r="B85" s="39"/>
      <x:c r="C85" s="39"/>
      <x:c r="D85" s="39"/>
      <x:c r="E85" s="77" t="str">
        <x:v>Empathy, listening, questioning, observation and feedback.</x:v>
      </x:c>
      <x:c r="F85" s="77"/>
      <x:c r="G85" s="77"/>
      <x:c r="H85" s="77"/>
      <x:c r="I85" s="77"/>
      <x:c r="J85" s="77"/>
      <x:c r="K85" s="77"/>
      <x:c r="L85" s="77"/>
      <x:c r="M85" s="12"/>
      <x:c r="N85" s="12"/>
    </x:row>
    <x:row r="86" ht="22" customHeight="1">
      <x:c r="A86" s="39"/>
      <x:c r="B86" s="39"/>
      <x:c r="C86" s="39"/>
      <x:c r="D86" s="39"/>
      <x:c r="E86" s="77"/>
      <x:c r="F86" s="77"/>
      <x:c r="G86" s="77"/>
      <x:c r="H86" s="77"/>
      <x:c r="I86" s="77"/>
      <x:c r="J86" s="77"/>
      <x:c r="K86" s="77"/>
      <x:c r="L86" s="77"/>
      <x:c r="M86" s="12"/>
      <x:c r="N86" s="12"/>
    </x:row>
    <x:row r="87" ht="22" customHeight="1">
      <x:c r="A87" s="39"/>
      <x:c r="B87" s="39"/>
      <x:c r="C87" s="39"/>
      <x:c r="D87" s="39"/>
      <x:c r="E87" s="52"/>
      <x:c r="F87" s="53"/>
      <x:c r="G87" s="53"/>
      <x:c r="H87" s="53"/>
      <x:c r="I87" s="53"/>
      <x:c r="J87" s="53"/>
      <x:c r="K87" s="53"/>
      <x:c r="L87" s="54"/>
      <x:c r="M87" s="12"/>
      <x:c r="N87" s="12"/>
    </x:row>
    <x:row r="88" ht="22" customHeight="1">
      <x:c r="A88" s="39"/>
      <x:c r="B88" s="39"/>
      <x:c r="C88" s="39"/>
      <x:c r="D88" s="39"/>
      <x:c r="E88" s="57"/>
      <x:c r="F88" s="58"/>
      <x:c r="G88" s="58"/>
      <x:c r="H88" s="58"/>
      <x:c r="I88" s="58"/>
      <x:c r="J88" s="58"/>
      <x:c r="K88" s="58"/>
      <x:c r="L88" s="59"/>
      <x:c r="M88" s="12"/>
      <x:c r="N88" s="12"/>
    </x:row>
    <x:row r="89" ht="22" customHeight="1">
      <x:c r="A89" s="12"/>
      <x:c r="B89" s="12"/>
      <x:c r="C89" s="12"/>
      <x:c r="D89" s="12"/>
      <x:c r="E89" s="12"/>
      <x:c r="F89" s="12"/>
      <x:c r="G89" s="12"/>
      <x:c r="H89" s="12"/>
      <x:c r="I89" s="12"/>
      <x:c r="J89" s="12"/>
      <x:c r="K89" s="12"/>
      <x:c r="L89" s="12"/>
      <x:c r="M89" s="12"/>
      <x:c r="N89" s="12"/>
    </x:row>
    <x:row r="90" ht="22" customHeight="1">
      <x:c r="A90" s="39" t="str">
        <x:v>Facilitating the end-to-end process
EP01-EP21 / pp.13-14</x:v>
      </x:c>
      <x:c r="B90" s="39"/>
      <x:c r="C90" s="39"/>
      <x:c r="D90" s="39"/>
      <x:c r="E90" s="77" t="str">
        <x:v>Client contact, preparation, design, event, endings and evaluation.</x:v>
      </x:c>
      <x:c r="F90" s="77"/>
      <x:c r="G90" s="77"/>
      <x:c r="H90" s="77"/>
      <x:c r="I90" s="77"/>
      <x:c r="J90" s="77"/>
      <x:c r="K90" s="77"/>
      <x:c r="L90" s="77"/>
      <x:c r="M90" s="12"/>
      <x:c r="N90" s="12"/>
    </x:row>
    <x:row r="91" ht="22" customHeight="1">
      <x:c r="A91" s="39"/>
      <x:c r="B91" s="39"/>
      <x:c r="C91" s="39"/>
      <x:c r="D91" s="39"/>
      <x:c r="E91" s="77"/>
      <x:c r="F91" s="77"/>
      <x:c r="G91" s="77"/>
      <x:c r="H91" s="77"/>
      <x:c r="I91" s="77"/>
      <x:c r="J91" s="77"/>
      <x:c r="K91" s="77"/>
      <x:c r="L91" s="77"/>
      <x:c r="M91" s="12"/>
      <x:c r="N91" s="12"/>
    </x:row>
    <x:row r="92" ht="22" customHeight="1">
      <x:c r="A92" s="39"/>
      <x:c r="B92" s="39"/>
      <x:c r="C92" s="39"/>
      <x:c r="D92" s="39"/>
      <x:c r="E92" s="52"/>
      <x:c r="F92" s="53"/>
      <x:c r="G92" s="53"/>
      <x:c r="H92" s="53"/>
      <x:c r="I92" s="53"/>
      <x:c r="J92" s="53"/>
      <x:c r="K92" s="53"/>
      <x:c r="L92" s="54"/>
      <x:c r="M92" s="12"/>
      <x:c r="N92" s="12"/>
    </x:row>
    <x:row r="93" ht="22" customHeight="1">
      <x:c r="A93" s="39"/>
      <x:c r="B93" s="39"/>
      <x:c r="C93" s="39"/>
      <x:c r="D93" s="39"/>
      <x:c r="E93" s="57"/>
      <x:c r="F93" s="58"/>
      <x:c r="G93" s="58"/>
      <x:c r="H93" s="58"/>
      <x:c r="I93" s="58"/>
      <x:c r="J93" s="58"/>
      <x:c r="K93" s="58"/>
      <x:c r="L93" s="59"/>
      <x:c r="M93" s="12"/>
      <x:c r="N93" s="12"/>
    </x:row>
    <x:row r="94" ht="22" customHeight="1">
      <x:c r="A94" s="12"/>
      <x:c r="B94" s="12"/>
      <x:c r="C94" s="12"/>
      <x:c r="D94" s="12"/>
      <x:c r="E94" s="12"/>
      <x:c r="F94" s="12"/>
      <x:c r="G94" s="12"/>
      <x:c r="H94" s="12"/>
      <x:c r="I94" s="12"/>
      <x:c r="J94" s="12"/>
      <x:c r="K94" s="12"/>
      <x:c r="L94" s="12"/>
      <x:c r="M94" s="12"/>
      <x:c r="N94" s="12"/>
    </x:row>
    <x:row r="95" ht="22" customHeight="1">
      <x:c r="A95" s="39" t="str">
        <x:v>Valuing diversity
VD01-VD11 / p.16</x:v>
      </x:c>
      <x:c r="B95" s="39"/>
      <x:c r="C95" s="39"/>
      <x:c r="D95" s="39"/>
      <x:c r="E95" s="77" t="str">
        <x:v>Difference, impartiality, inclusion and the needs of the group.</x:v>
      </x:c>
      <x:c r="F95" s="77"/>
      <x:c r="G95" s="77"/>
      <x:c r="H95" s="77"/>
      <x:c r="I95" s="77"/>
      <x:c r="J95" s="77"/>
      <x:c r="K95" s="77"/>
      <x:c r="L95" s="77"/>
      <x:c r="M95" s="12"/>
      <x:c r="N95" s="12"/>
    </x:row>
    <x:row r="96" ht="22" customHeight="1">
      <x:c r="A96" s="39"/>
      <x:c r="B96" s="39"/>
      <x:c r="C96" s="39"/>
      <x:c r="D96" s="39"/>
      <x:c r="E96" s="77"/>
      <x:c r="F96" s="77"/>
      <x:c r="G96" s="77"/>
      <x:c r="H96" s="77"/>
      <x:c r="I96" s="77"/>
      <x:c r="J96" s="77"/>
      <x:c r="K96" s="77"/>
      <x:c r="L96" s="77"/>
      <x:c r="M96" s="12"/>
      <x:c r="N96" s="12"/>
    </x:row>
    <x:row r="97" ht="22" customHeight="1">
      <x:c r="A97" s="39"/>
      <x:c r="B97" s="39"/>
      <x:c r="C97" s="39"/>
      <x:c r="D97" s="39"/>
      <x:c r="E97" s="52"/>
      <x:c r="F97" s="53"/>
      <x:c r="G97" s="53"/>
      <x:c r="H97" s="53"/>
      <x:c r="I97" s="53"/>
      <x:c r="J97" s="53"/>
      <x:c r="K97" s="53"/>
      <x:c r="L97" s="54"/>
      <x:c r="M97" s="12"/>
      <x:c r="N97" s="12"/>
    </x:row>
    <x:row r="98" ht="22" customHeight="1">
      <x:c r="A98" s="39"/>
      <x:c r="B98" s="39"/>
      <x:c r="C98" s="39"/>
      <x:c r="D98" s="39"/>
      <x:c r="E98" s="57"/>
      <x:c r="F98" s="58"/>
      <x:c r="G98" s="58"/>
      <x:c r="H98" s="58"/>
      <x:c r="I98" s="58"/>
      <x:c r="J98" s="58"/>
      <x:c r="K98" s="58"/>
      <x:c r="L98" s="59"/>
      <x:c r="M98" s="12"/>
      <x:c r="N98" s="12"/>
    </x:row>
    <x:row r="99" ht="22" customHeight="1">
      <x:c r="A99" s="12"/>
      <x:c r="B99" s="12"/>
      <x:c r="C99" s="12"/>
      <x:c r="D99" s="12"/>
      <x:c r="E99" s="12"/>
      <x:c r="F99" s="12"/>
      <x:c r="G99" s="12"/>
      <x:c r="H99" s="12"/>
      <x:c r="I99" s="12"/>
      <x:c r="J99" s="12"/>
      <x:c r="K99" s="12"/>
      <x:c r="L99" s="12"/>
      <x:c r="M99" s="12"/>
      <x:c r="N99" s="12"/>
    </x:row>
    <x:row r="100" ht="22" customHeight="1">
      <x:c r="A100" s="39" t="str">
        <x:v>Encouraging participation
PA01-PA18 / pp.18-19</x:v>
      </x:c>
      <x:c r="B100" s="39"/>
      <x:c r="C100" s="39"/>
      <x:c r="D100" s="39"/>
      <x:c r="E100" s="77" t="str">
        <x:v>Participation, reflection, tools, creativity and group energy.</x:v>
      </x:c>
      <x:c r="F100" s="77"/>
      <x:c r="G100" s="77"/>
      <x:c r="H100" s="77"/>
      <x:c r="I100" s="77"/>
      <x:c r="J100" s="77"/>
      <x:c r="K100" s="77"/>
      <x:c r="L100" s="77"/>
      <x:c r="M100" s="12"/>
      <x:c r="N100" s="12"/>
    </x:row>
    <x:row r="101" ht="22" customHeight="1">
      <x:c r="A101" s="39"/>
      <x:c r="B101" s="39"/>
      <x:c r="C101" s="39"/>
      <x:c r="D101" s="39"/>
      <x:c r="E101" s="77"/>
      <x:c r="F101" s="77"/>
      <x:c r="G101" s="77"/>
      <x:c r="H101" s="77"/>
      <x:c r="I101" s="77"/>
      <x:c r="J101" s="77"/>
      <x:c r="K101" s="77"/>
      <x:c r="L101" s="77"/>
      <x:c r="M101" s="12"/>
      <x:c r="N101" s="12"/>
    </x:row>
    <x:row r="102" ht="22" customHeight="1">
      <x:c r="A102" s="39"/>
      <x:c r="B102" s="39"/>
      <x:c r="C102" s="39"/>
      <x:c r="D102" s="39"/>
      <x:c r="E102" s="52"/>
      <x:c r="F102" s="53"/>
      <x:c r="G102" s="53"/>
      <x:c r="H102" s="53"/>
      <x:c r="I102" s="53"/>
      <x:c r="J102" s="53"/>
      <x:c r="K102" s="53"/>
      <x:c r="L102" s="54"/>
      <x:c r="M102" s="12"/>
      <x:c r="N102" s="12"/>
    </x:row>
    <x:row r="103" ht="22" customHeight="1">
      <x:c r="A103" s="39"/>
      <x:c r="B103" s="39"/>
      <x:c r="C103" s="39"/>
      <x:c r="D103" s="39"/>
      <x:c r="E103" s="57"/>
      <x:c r="F103" s="58"/>
      <x:c r="G103" s="58"/>
      <x:c r="H103" s="58"/>
      <x:c r="I103" s="58"/>
      <x:c r="J103" s="58"/>
      <x:c r="K103" s="58"/>
      <x:c r="L103" s="59"/>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39" t="str">
        <x:v>Handling conflict and group dynamics
CG01-CG16 / pp.21-22</x:v>
      </x:c>
      <x:c r="B105" s="39"/>
      <x:c r="C105" s="39"/>
      <x:c r="D105" s="39"/>
      <x:c r="E105" s="77" t="str">
        <x:v>Patterns, inclusion, conflict, challenge and emotional awareness.</x:v>
      </x:c>
      <x:c r="F105" s="77"/>
      <x:c r="G105" s="77"/>
      <x:c r="H105" s="77"/>
      <x:c r="I105" s="77"/>
      <x:c r="J105" s="77"/>
      <x:c r="K105" s="77"/>
      <x:c r="L105" s="77"/>
      <x:c r="M105" s="12"/>
      <x:c r="N105" s="12"/>
    </x:row>
    <x:row r="106" ht="22" customHeight="1">
      <x:c r="A106" s="39"/>
      <x:c r="B106" s="39"/>
      <x:c r="C106" s="39"/>
      <x:c r="D106" s="39"/>
      <x:c r="E106" s="77"/>
      <x:c r="F106" s="77"/>
      <x:c r="G106" s="77"/>
      <x:c r="H106" s="77"/>
      <x:c r="I106" s="77"/>
      <x:c r="J106" s="77"/>
      <x:c r="K106" s="77"/>
      <x:c r="L106" s="77"/>
      <x:c r="M106" s="12"/>
      <x:c r="N106" s="12"/>
    </x:row>
    <x:row r="107" ht="22" customHeight="1">
      <x:c r="A107" s="39"/>
      <x:c r="B107" s="39"/>
      <x:c r="C107" s="39"/>
      <x:c r="D107" s="39"/>
      <x:c r="E107" s="52"/>
      <x:c r="F107" s="53"/>
      <x:c r="G107" s="53"/>
      <x:c r="H107" s="53"/>
      <x:c r="I107" s="53"/>
      <x:c r="J107" s="53"/>
      <x:c r="K107" s="53"/>
      <x:c r="L107" s="54"/>
      <x:c r="M107" s="12"/>
      <x:c r="N107" s="12"/>
    </x:row>
    <x:row r="108" ht="22" customHeight="1">
      <x:c r="A108" s="39"/>
      <x:c r="B108" s="39"/>
      <x:c r="C108" s="39"/>
      <x:c r="D108" s="39"/>
      <x:c r="E108" s="57"/>
      <x:c r="F108" s="58"/>
      <x:c r="G108" s="58"/>
      <x:c r="H108" s="58"/>
      <x:c r="I108" s="58"/>
      <x:c r="J108" s="58"/>
      <x:c r="K108" s="58"/>
      <x:c r="L108" s="59"/>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39" t="str">
        <x:v>Flexing your facilitation style
FS01-FS13 / pp.24-25</x:v>
      </x:c>
      <x:c r="B110" s="39"/>
      <x:c r="C110" s="39"/>
      <x:c r="D110" s="39"/>
      <x:c r="E110" s="77" t="str">
        <x:v>Leading and following, adaptation, structure and levels of intervention.</x:v>
      </x:c>
      <x:c r="F110" s="77"/>
      <x:c r="G110" s="77"/>
      <x:c r="H110" s="77"/>
      <x:c r="I110" s="77"/>
      <x:c r="J110" s="77"/>
      <x:c r="K110" s="77"/>
      <x:c r="L110" s="77"/>
      <x:c r="M110" s="12"/>
      <x:c r="N110" s="12"/>
    </x:row>
    <x:row r="111" ht="22" customHeight="1">
      <x:c r="A111" s="39"/>
      <x:c r="B111" s="39"/>
      <x:c r="C111" s="39"/>
      <x:c r="D111" s="39"/>
      <x:c r="E111" s="77"/>
      <x:c r="F111" s="77"/>
      <x:c r="G111" s="77"/>
      <x:c r="H111" s="77"/>
      <x:c r="I111" s="77"/>
      <x:c r="J111" s="77"/>
      <x:c r="K111" s="77"/>
      <x:c r="L111" s="77"/>
      <x:c r="M111" s="12"/>
      <x:c r="N111" s="12"/>
    </x:row>
    <x:row r="112" ht="22" customHeight="1">
      <x:c r="A112" s="39"/>
      <x:c r="B112" s="39"/>
      <x:c r="C112" s="39"/>
      <x:c r="D112" s="39"/>
      <x:c r="E112" s="52"/>
      <x:c r="F112" s="53"/>
      <x:c r="G112" s="53"/>
      <x:c r="H112" s="53"/>
      <x:c r="I112" s="53"/>
      <x:c r="J112" s="53"/>
      <x:c r="K112" s="53"/>
      <x:c r="L112" s="54"/>
      <x:c r="M112" s="12"/>
      <x:c r="N112" s="12"/>
    </x:row>
    <x:row r="113" ht="22" customHeight="1">
      <x:c r="A113" s="39"/>
      <x:c r="B113" s="39"/>
      <x:c r="C113" s="39"/>
      <x:c r="D113" s="39"/>
      <x:c r="E113" s="57"/>
      <x:c r="F113" s="58"/>
      <x:c r="G113" s="58"/>
      <x:c r="H113" s="58"/>
      <x:c r="I113" s="58"/>
      <x:c r="J113" s="58"/>
      <x:c r="K113" s="58"/>
      <x:c r="L113" s="59"/>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39" t="str">
        <x:v>You as a facilitator
Source pp.27-30</x:v>
      </x:c>
      <x:c r="B115" s="39"/>
      <x:c r="C115" s="39"/>
      <x:c r="D115" s="39"/>
      <x:c r="E115" s="77" t="str">
        <x:v>Beliefs, self-talk, rules, triggers, energy, fears, presence and impact.</x:v>
      </x:c>
      <x:c r="F115" s="77"/>
      <x:c r="G115" s="77"/>
      <x:c r="H115" s="77"/>
      <x:c r="I115" s="77"/>
      <x:c r="J115" s="77"/>
      <x:c r="K115" s="77"/>
      <x:c r="L115" s="77"/>
      <x:c r="M115" s="12"/>
      <x:c r="N115" s="12"/>
    </x:row>
    <x:row r="116" ht="22" customHeight="1">
      <x:c r="A116" s="39"/>
      <x:c r="B116" s="39"/>
      <x:c r="C116" s="39"/>
      <x:c r="D116" s="39"/>
      <x:c r="E116" s="77"/>
      <x:c r="F116" s="77"/>
      <x:c r="G116" s="77"/>
      <x:c r="H116" s="77"/>
      <x:c r="I116" s="77"/>
      <x:c r="J116" s="77"/>
      <x:c r="K116" s="77"/>
      <x:c r="L116" s="77"/>
      <x:c r="M116" s="12"/>
      <x:c r="N116" s="12"/>
    </x:row>
    <x:row r="117" ht="22" customHeight="1">
      <x:c r="A117" s="39"/>
      <x:c r="B117" s="39"/>
      <x:c r="C117" s="39"/>
      <x:c r="D117" s="39"/>
      <x:c r="E117" s="52"/>
      <x:c r="F117" s="53"/>
      <x:c r="G117" s="53"/>
      <x:c r="H117" s="53"/>
      <x:c r="I117" s="53"/>
      <x:c r="J117" s="53"/>
      <x:c r="K117" s="53"/>
      <x:c r="L117" s="54"/>
      <x:c r="M117" s="12"/>
      <x:c r="N117" s="12"/>
    </x:row>
    <x:row r="118" ht="22" customHeight="1">
      <x:c r="A118" s="39"/>
      <x:c r="B118" s="39"/>
      <x:c r="C118" s="39"/>
      <x:c r="D118" s="39"/>
      <x:c r="E118" s="57"/>
      <x:c r="F118" s="58"/>
      <x:c r="G118" s="58"/>
      <x:c r="H118" s="58"/>
      <x:c r="I118" s="58"/>
      <x:c r="J118" s="58"/>
      <x:c r="K118" s="58"/>
      <x:c r="L118" s="59"/>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row r="121" ht="22" customHeight="1"/>
    <x:row r="122" ht="22" customHeight="1">
      <x:c r="A122" s="77" t="str">
        <x:v>Operating contexts in the source: experiential learning; team builds; quality circles; mediation; appreciative inquiry; change efforts; large-group interventions; action learning; focus groups; business design; strategy; open space; business meetings. Note where you have some experience and where a separate remit or competence is required.</x:v>
      </x:c>
      <x:c r="B122" s="77"/>
      <x:c r="C122" s="77"/>
      <x:c r="D122" s="77"/>
      <x:c r="E122" s="77"/>
      <x:c r="F122" s="77"/>
      <x:c r="G122" s="77"/>
      <x:c r="H122" s="77"/>
      <x:c r="I122" s="77"/>
      <x:c r="J122" s="77"/>
      <x:c r="K122" s="77"/>
      <x:c r="L122" s="77"/>
    </x:row>
    <x:row r="123" ht="22" customHeight="1">
      <x:c r="A123" s="77"/>
      <x:c r="B123" s="77"/>
      <x:c r="C123" s="77"/>
      <x:c r="D123" s="77"/>
      <x:c r="E123" s="77"/>
      <x:c r="F123" s="77"/>
      <x:c r="G123" s="77"/>
      <x:c r="H123" s="77"/>
      <x:c r="I123" s="77"/>
      <x:c r="J123" s="77"/>
      <x:c r="K123" s="77"/>
      <x:c r="L123" s="77"/>
    </x:row>
    <x:row r="124" ht="22" customHeight="1">
      <x:c r="A124" s="77"/>
      <x:c r="B124" s="77"/>
      <x:c r="C124" s="77"/>
      <x:c r="D124" s="77"/>
      <x:c r="E124" s="77"/>
      <x:c r="F124" s="77"/>
      <x:c r="G124" s="77"/>
      <x:c r="H124" s="77"/>
      <x:c r="I124" s="77"/>
      <x:c r="J124" s="77"/>
      <x:c r="K124" s="77"/>
      <x:c r="L124" s="77"/>
    </x:row>
    <x:row r="125" ht="22" customHeight="1"/>
    <x:row r="126" ht="22" customHeight="1"/>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 ref="A77:L78"/>
    <x:mergeCell ref="A80:D83"/>
    <x:mergeCell ref="E80:L81"/>
    <x:mergeCell ref="E82:L83"/>
    <x:mergeCell ref="A85:D88"/>
    <x:mergeCell ref="E85:L86"/>
    <x:mergeCell ref="E87:L88"/>
    <x:mergeCell ref="A90:D93"/>
    <x:mergeCell ref="E90:L91"/>
    <x:mergeCell ref="E92:L93"/>
    <x:mergeCell ref="A95:D98"/>
    <x:mergeCell ref="E95:L96"/>
    <x:mergeCell ref="E97:L98"/>
    <x:mergeCell ref="A100:D103"/>
    <x:mergeCell ref="E100:L101"/>
    <x:mergeCell ref="E102:L103"/>
    <x:mergeCell ref="A105:D108"/>
    <x:mergeCell ref="E105:L106"/>
    <x:mergeCell ref="E107:L108"/>
    <x:mergeCell ref="A110:D113"/>
    <x:mergeCell ref="E110:L111"/>
    <x:mergeCell ref="E112:L113"/>
    <x:mergeCell ref="A115:D118"/>
    <x:mergeCell ref="E115:L116"/>
    <x:mergeCell ref="E117:L118"/>
    <x:mergeCell ref="A122:L124"/>
  </x:mergeCells>
  <x:pageMargins left="0.7" right="0.7" top="0.75" bottom="0.75" header="0.3" footer="0.3"/>
</x:worksheet>
</file>

<file path=xl/worksheets/sheet73.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D03 | Confidence, competence and evidence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Keep perceived confidence separate from evidence of capability and explore what any gap means in a particular context.</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D03 | Developing practice | 20-30 minutes</x:v>
      </x:c>
      <x:c r="B8" s="34"/>
      <x:c r="C8" s="34"/>
      <x:c r="D8" s="34"/>
      <x:c r="E8" s="34"/>
      <x:c r="F8" s="34"/>
      <x:c r="G8" s="34" t="str">
        <x:f>IFERROR(IF(HYPERLINK("HR_Delivery_Facilitation_Framework_and_Toolkit.pdf#page=276","PDF guide 276 / form 277 / example 278")="PDF guide 276 / form 277 / example 278",HYPERLINK("HR_Delivery_Facilitation_Framework_and_Toolkit.pdf#page=276","PDF guide 276 / form 277 / example 278"),"PDF guide 276 / form 277 / example 278"),"PDF guide 276 / form 277 / example 278")</x:f>
        <x:v>PDF guide 276 / form 277 / example 278</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Context</x:v>
      </x:c>
      <x:c r="B10" s="39"/>
      <x:c r="C10" s="39"/>
      <x:c r="D10" s="39"/>
      <x:c r="E10" s="39"/>
      <x:c r="F10" s="39"/>
      <x:c r="G10" s="39" t="str">
        <x:v>02  Perceived competence</x:v>
      </x:c>
      <x:c r="H10" s="39"/>
      <x:c r="I10" s="39"/>
      <x:c r="J10" s="39"/>
      <x:c r="K10" s="39"/>
      <x:c r="L10" s="39"/>
      <x:c r="M10" s="12"/>
      <x:c r="N10" s="12"/>
    </x:row>
    <x:row r="11" ht="22" customHeight="1">
      <x:c r="A11" s="43" t="str">
        <x:v>Define the work being considered.</x:v>
      </x:c>
      <x:c r="B11" s="43"/>
      <x:c r="C11" s="43"/>
      <x:c r="D11" s="43"/>
      <x:c r="E11" s="43"/>
      <x:c r="F11" s="43"/>
      <x:c r="G11" s="43" t="str">
        <x:v>Give a 0-10 self-rating and evidence.</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Confidence</x:v>
      </x:c>
      <x:c r="B18" s="39"/>
      <x:c r="C18" s="39"/>
      <x:c r="D18" s="39"/>
      <x:c r="E18" s="39"/>
      <x:c r="F18" s="39"/>
      <x:c r="G18" s="39" t="str">
        <x:v>04  Evidence gap</x:v>
      </x:c>
      <x:c r="H18" s="39"/>
      <x:c r="I18" s="39"/>
      <x:c r="J18" s="39"/>
      <x:c r="K18" s="39"/>
      <x:c r="L18" s="39"/>
      <x:c r="M18" s="12"/>
      <x:c r="N18" s="12"/>
    </x:row>
    <x:row r="19" ht="22" customHeight="1">
      <x:c r="A19" s="43" t="str">
        <x:v>Give a separate 0-10 self-rating and reasons.</x:v>
      </x:c>
      <x:c r="B19" s="43"/>
      <x:c r="C19" s="43"/>
      <x:c r="D19" s="43"/>
      <x:c r="E19" s="43"/>
      <x:c r="F19" s="43"/>
      <x:c r="G19" s="43" t="str">
        <x:v>Identify what is not yet known.</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Supported practice</x:v>
      </x:c>
      <x:c r="B26" s="39"/>
      <x:c r="C26" s="39"/>
      <x:c r="D26" s="39"/>
      <x:c r="E26" s="39"/>
      <x:c r="F26" s="39"/>
      <x:c r="G26" s="39" t="str">
        <x:v>06  Review</x:v>
      </x:c>
      <x:c r="H26" s="39"/>
      <x:c r="I26" s="39"/>
      <x:c r="J26" s="39"/>
      <x:c r="K26" s="39"/>
      <x:c r="L26" s="39"/>
      <x:c r="M26" s="12"/>
      <x:c r="N26" s="12"/>
    </x:row>
    <x:row r="27" ht="22" customHeight="1">
      <x:c r="A27" s="43" t="str">
        <x:v>Plan a proportionate next step.</x:v>
      </x:c>
      <x:c r="B27" s="43"/>
      <x:c r="C27" s="43"/>
      <x:c r="D27" s="43"/>
      <x:c r="E27" s="43"/>
      <x:c r="F27" s="43"/>
      <x:c r="G27" s="43" t="str">
        <x:v>Record new evidence and repeat ratings if useful.</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Confidence and evidence are discussed separately and lead to an appropriate development action.</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Use the source guide's separate 0-10 self-ratings for competence and confidence. Name the kind of facilitation and context being rated.</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Write the evidence behind each rating: observed practice, feedback, outcomes, training or assumptions. Self-rated competence is still a perception.</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Explore any gap without diagnosing overconfidence or inadequacy. Low confidence can coexist with competent practice, and high confidence can exceed available evidence.</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Identify the next safe practice opportunity, support and evidence needed. Avoid taking on high-risk work merely to prove confidence.</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Revisit after practice and feedback using the same context. Record what changed in the evidence, not only the number.</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Never relabel a self-rated competence number as an objective competence result.</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Context</x:v>
      </x:c>
      <x:c r="B55" s="39"/>
      <x:c r="C55" s="39"/>
      <x:c r="D55" s="77" t="str">
        <x:v>Facilitating a 24-person hybrid workshop with cross-functional disagreement; not clinical group work or formal mediation.</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Perceived competence</x:v>
      </x:c>
      <x:c r="B58" s="39"/>
      <x:c r="C58" s="39"/>
      <x:c r="D58" s="77" t="str">
        <x:v>Self-rating 6/10, supported by three comparable events and feedback that instructions and summaries were clear.</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Confidence</x:v>
      </x:c>
      <x:c r="B61" s="39"/>
      <x:c r="C61" s="39"/>
      <x:c r="D61" s="77" t="str">
        <x:v>Confidence 4/10, mainly because of uncertainty about handling a senior sponsor who challenges the process.</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Evidence gap</x:v>
      </x:c>
      <x:c r="B64" s="39"/>
      <x:c r="C64" s="39"/>
      <x:c r="D64" s="77" t="str">
        <x:v>There is little observed evidence of responding to sponsor pressure; the numerical gap alone does not explain capability.</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Supported practice</x:v>
      </x:c>
      <x:c r="B67" s="39"/>
      <x:c r="C67" s="39"/>
      <x:c r="D67" s="77" t="str">
        <x:v>Rehearse C08 with a supervisor, agree a co-facilitator signal and use P04 to make authority explicit before the event.</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Review</x:v>
      </x:c>
      <x:c r="B70" s="39"/>
      <x:c r="C70" s="39"/>
      <x:c r="D70" s="77" t="str">
        <x:v>After the event, review actual interventions and their effects. Any changed rating is interpreted in that context, not as a psychometric change score.</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A01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73" t="str">
        <x:v>SOURCE SELF-PERCEPTIONS / NOT OBJECTIVE COMPETENCE</x:v>
      </x:c>
      <x:c r="B77" s="73"/>
      <x:c r="C77" s="73"/>
      <x:c r="D77" s="73"/>
      <x:c r="E77" s="73"/>
      <x:c r="F77" s="73"/>
      <x:c r="G77" s="73"/>
      <x:c r="H77" s="73"/>
      <x:c r="I77" s="73"/>
      <x:c r="J77" s="73"/>
      <x:c r="K77" s="73"/>
      <x:c r="L77" s="73"/>
      <x:c r="M77" s="12"/>
      <x:c r="N77" s="12"/>
    </x:row>
    <x:row r="78" ht="22" customHeight="1">
      <x:c r="A78" s="73"/>
      <x:c r="B78" s="73"/>
      <x:c r="C78" s="73"/>
      <x:c r="D78" s="73"/>
      <x:c r="E78" s="73"/>
      <x:c r="F78" s="73"/>
      <x:c r="G78" s="73"/>
      <x:c r="H78" s="73"/>
      <x:c r="I78" s="73"/>
      <x:c r="J78" s="73"/>
      <x:c r="K78" s="73"/>
      <x:c r="L78" s="73"/>
      <x:c r="M78" s="12"/>
      <x:c r="N78" s="12"/>
    </x:row>
    <x:row r="79" ht="22" customHeight="1">
      <x:c r="A79" s="73"/>
      <x:c r="B79" s="73"/>
      <x:c r="C79" s="73"/>
      <x:c r="D79" s="73"/>
      <x:c r="E79" s="73"/>
      <x:c r="F79" s="73"/>
      <x:c r="G79" s="73"/>
      <x:c r="H79" s="73"/>
      <x:c r="I79" s="73"/>
      <x:c r="J79" s="73"/>
      <x:c r="K79" s="73"/>
      <x:c r="L79" s="73"/>
      <x:c r="M79" s="12"/>
      <x:c r="N79" s="12"/>
    </x:row>
    <x:row r="80" ht="22" customHeight="1">
      <x:c r="A80" s="12"/>
      <x:c r="B80" s="12"/>
      <x:c r="C80" s="12"/>
      <x:c r="D80" s="12"/>
      <x:c r="E80" s="12"/>
      <x:c r="F80" s="12"/>
      <x:c r="G80" s="12"/>
      <x:c r="H80" s="12"/>
      <x:c r="I80" s="12"/>
      <x:c r="J80" s="12"/>
      <x:c r="K80" s="12"/>
      <x:c r="L80" s="12"/>
      <x:c r="M80" s="12"/>
      <x:c r="N80" s="12"/>
    </x:row>
    <x:row r="81" ht="22" customHeight="1">
      <x:c r="A81" s="39" t="str">
        <x:v>Perceived competence (0-10)</x:v>
      </x:c>
      <x:c r="B81" s="39"/>
      <x:c r="C81" s="39"/>
      <x:c r="D81" s="39"/>
      <x:c r="E81" s="39"/>
      <x:c r="F81" s="39"/>
      <x:c r="G81" s="52"/>
      <x:c r="H81" s="53"/>
      <x:c r="I81" s="53"/>
      <x:c r="J81" s="53"/>
      <x:c r="K81" s="53"/>
      <x:c r="L81" s="54"/>
      <x:c r="M81" s="12"/>
      <x:c r="N81" s="12"/>
    </x:row>
    <x:row r="82" ht="22" customHeight="1">
      <x:c r="A82" s="39"/>
      <x:c r="B82" s="39"/>
      <x:c r="C82" s="39"/>
      <x:c r="D82" s="39"/>
      <x:c r="E82" s="39"/>
      <x:c r="F82" s="39"/>
      <x:c r="G82" s="57"/>
      <x:c r="H82" s="58"/>
      <x:c r="I82" s="58"/>
      <x:c r="J82" s="58"/>
      <x:c r="K82" s="58"/>
      <x:c r="L82" s="59"/>
      <x:c r="M82" s="12"/>
      <x:c r="N82" s="12"/>
    </x:row>
    <x:row r="83" ht="22" customHeight="1">
      <x:c r="A83" s="12"/>
      <x:c r="B83" s="12"/>
      <x:c r="C83" s="12"/>
      <x:c r="D83" s="12"/>
      <x:c r="E83" s="12"/>
      <x:c r="F83" s="12"/>
      <x:c r="G83" s="12"/>
      <x:c r="H83" s="12"/>
      <x:c r="I83" s="12"/>
      <x:c r="J83" s="12"/>
      <x:c r="K83" s="12"/>
      <x:c r="L83" s="12"/>
      <x:c r="M83" s="12"/>
      <x:c r="N83" s="12"/>
    </x:row>
    <x:row r="84" ht="22" customHeight="1">
      <x:c r="A84" s="39" t="str">
        <x:v>Confidence (0-10)</x:v>
      </x:c>
      <x:c r="B84" s="39"/>
      <x:c r="C84" s="39"/>
      <x:c r="D84" s="39"/>
      <x:c r="E84" s="39"/>
      <x:c r="F84" s="39"/>
      <x:c r="G84" s="52"/>
      <x:c r="H84" s="53"/>
      <x:c r="I84" s="53"/>
      <x:c r="J84" s="53"/>
      <x:c r="K84" s="53"/>
      <x:c r="L84" s="54"/>
      <x:c r="M84" s="12"/>
      <x:c r="N84" s="12"/>
    </x:row>
    <x:row r="85" ht="22" customHeight="1">
      <x:c r="A85" s="39"/>
      <x:c r="B85" s="39"/>
      <x:c r="C85" s="39"/>
      <x:c r="D85" s="39"/>
      <x:c r="E85" s="39"/>
      <x:c r="F85" s="39"/>
      <x:c r="G85" s="57"/>
      <x:c r="H85" s="58"/>
      <x:c r="I85" s="58"/>
      <x:c r="J85" s="58"/>
      <x:c r="K85" s="58"/>
      <x:c r="L85" s="59"/>
      <x:c r="M85" s="12"/>
      <x:c r="N85" s="12"/>
    </x:row>
    <x:row r="86" ht="22" customHeight="1">
      <x:c r="A86" s="12"/>
      <x:c r="B86" s="12"/>
      <x:c r="C86" s="12"/>
      <x:c r="D86" s="12"/>
      <x:c r="E86" s="12"/>
      <x:c r="F86" s="12"/>
      <x:c r="G86" s="12"/>
      <x:c r="H86" s="12"/>
      <x:c r="I86" s="12"/>
      <x:c r="J86" s="12"/>
      <x:c r="K86" s="12"/>
      <x:c r="L86" s="12"/>
      <x:c r="M86" s="12"/>
      <x:c r="N86" s="12"/>
    </x:row>
    <x:row r="87" ht="22" customHeight="1">
      <x:c r="A87" s="153" t="str">
        <x:v>Confidence minus perceived competence</x:v>
      </x:c>
      <x:c r="B87" s="153"/>
      <x:c r="C87" s="153"/>
      <x:c r="D87" s="153"/>
      <x:c r="E87" s="153"/>
      <x:c r="F87" s="153"/>
      <x:c r="G87" s="239" t="str">
        <x:f>IF(AND(ISNUMBER(G81),ISNUMBER(G84)),IF(AND(G81&gt;=0,G81&lt;=10,G84&gt;=0,G84&lt;=10),G84-G81,""),"")</x:f>
      </x:c>
      <x:c r="H87" s="239"/>
      <x:c r="I87" s="239"/>
      <x:c r="J87" s="239"/>
      <x:c r="K87" s="239"/>
      <x:c r="L87" s="239"/>
      <x:c r="M87" s="12"/>
      <x:c r="N87" s="12"/>
    </x:row>
    <x:row r="88" ht="22" customHeight="1">
      <x:c r="A88" s="153"/>
      <x:c r="B88" s="153"/>
      <x:c r="C88" s="153"/>
      <x:c r="D88" s="153"/>
      <x:c r="E88" s="153"/>
      <x:c r="F88" s="153"/>
      <x:c r="G88" s="239"/>
      <x:c r="H88" s="239"/>
      <x:c r="I88" s="239"/>
      <x:c r="J88" s="239"/>
      <x:c r="K88" s="239"/>
      <x:c r="L88" s="239"/>
      <x:c r="M88" s="12"/>
      <x:c r="N88" s="12"/>
    </x:row>
    <x:row r="89" ht="22" customHeight="1">
      <x:c r="A89" s="12"/>
      <x:c r="B89" s="12"/>
      <x:c r="C89" s="12"/>
      <x:c r="D89" s="12"/>
      <x:c r="E89" s="12"/>
      <x:c r="F89" s="12"/>
      <x:c r="G89" s="12"/>
      <x:c r="H89" s="12"/>
      <x:c r="I89" s="12"/>
      <x:c r="J89" s="12"/>
      <x:c r="K89" s="12"/>
      <x:c r="L89" s="12"/>
      <x:c r="M89" s="12"/>
      <x:c r="N89" s="12"/>
    </x:row>
    <x:row r="90" ht="22" customHeight="1">
      <x:c r="A90" s="77" t="str">
        <x:v>Both inputs are perceptions from the source reflection, not measured capability. The gap is a prompt for discussion and may reflect context, experience, standards or different interpretations. Zero is a valid endpoint. Do not combine this gap with D02 frequencies or D05 means.</x:v>
      </x:c>
      <x:c r="B90" s="77"/>
      <x:c r="C90" s="77"/>
      <x:c r="D90" s="77"/>
      <x:c r="E90" s="77"/>
      <x:c r="F90" s="77"/>
      <x:c r="G90" s="77"/>
      <x:c r="H90" s="77"/>
      <x:c r="I90" s="77"/>
      <x:c r="J90" s="77"/>
      <x:c r="K90" s="77"/>
      <x:c r="L90" s="77"/>
      <x:c r="M90" s="12"/>
      <x:c r="N90" s="12"/>
    </x:row>
    <x:row r="91" ht="22" customHeight="1">
      <x:c r="A91" s="77"/>
      <x:c r="B91" s="77"/>
      <x:c r="C91" s="77"/>
      <x:c r="D91" s="77"/>
      <x:c r="E91" s="77"/>
      <x:c r="F91" s="77"/>
      <x:c r="G91" s="77"/>
      <x:c r="H91" s="77"/>
      <x:c r="I91" s="77"/>
      <x:c r="J91" s="77"/>
      <x:c r="K91" s="77"/>
      <x:c r="L91" s="77"/>
      <x:c r="M91" s="12"/>
      <x:c r="N91" s="12"/>
    </x:row>
    <x:row r="92" ht="22" customHeight="1">
      <x:c r="A92" s="77"/>
      <x:c r="B92" s="77"/>
      <x:c r="C92" s="77"/>
      <x:c r="D92" s="77"/>
      <x:c r="E92" s="77"/>
      <x:c r="F92" s="77"/>
      <x:c r="G92" s="77"/>
      <x:c r="H92" s="77"/>
      <x:c r="I92" s="77"/>
      <x:c r="J92" s="77"/>
      <x:c r="K92" s="77"/>
      <x:c r="L92" s="77"/>
      <x:c r="M92" s="12"/>
      <x:c r="N92" s="12"/>
    </x:row>
    <x:row r="93" ht="22" customHeight="1">
      <x:c r="A93" s="77"/>
      <x:c r="B93" s="77"/>
      <x:c r="C93" s="77"/>
      <x:c r="D93" s="77"/>
      <x:c r="E93" s="77"/>
      <x:c r="F93" s="77"/>
      <x:c r="G93" s="77"/>
      <x:c r="H93" s="77"/>
      <x:c r="I93" s="77"/>
      <x:c r="J93" s="77"/>
      <x:c r="K93" s="77"/>
      <x:c r="L93" s="77"/>
      <x:c r="M93" s="12"/>
      <x:c r="N93" s="12"/>
    </x:row>
    <x:row r="94" ht="22" customHeight="1">
      <x:c r="A94" s="77"/>
      <x:c r="B94" s="77"/>
      <x:c r="C94" s="77"/>
      <x:c r="D94" s="77"/>
      <x:c r="E94" s="77"/>
      <x:c r="F94" s="77"/>
      <x:c r="G94" s="77"/>
      <x:c r="H94" s="77"/>
      <x:c r="I94" s="77"/>
      <x:c r="J94" s="77"/>
      <x:c r="K94" s="77"/>
      <x:c r="L94" s="77"/>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 ref="A77:L79"/>
    <x:mergeCell ref="A81:F82"/>
    <x:mergeCell ref="G81:L82"/>
    <x:mergeCell ref="A84:F85"/>
    <x:mergeCell ref="G84:L85"/>
    <x:mergeCell ref="A87:F88"/>
    <x:mergeCell ref="G87:L88"/>
    <x:mergeCell ref="A90:L94"/>
  </x:mergeCells>
  <x:dataValidations count="2">
    <x:dataValidation type="list" sqref="G81">
      <x:formula1>"0,1,2,3,4,5,6,7,8,9,10"</x:formula1>
    </x:dataValidation>
    <x:dataValidation type="list" sqref="G84">
      <x:formula1>"0,1,2,3,4,5,6,7,8,9,10"</x:formula1>
    </x:dataValidation>
  </x:dataValidations>
  <x:pageMargins left="0.7" right="0.7" top="0.75" bottom="0.75" header="0.3" footer="0.3"/>
</x:worksheet>
</file>

<file path=xl/worksheets/sheet74.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D06 | Reflective supervision conversation</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Examine a facilitation incident with enough honesty and evidence to improve judgement, not merely seek reassurance.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D06 | Developing practice | 45-60 minutes</x:v>
      </x:c>
      <x:c r="B8" s="34"/>
      <x:c r="C8" s="34"/>
      <x:c r="D8" s="34"/>
      <x:c r="E8" s="34"/>
      <x:c r="F8" s="34"/>
      <x:c r="G8" s="34" t="str">
        <x:f>IFERROR(IF(HYPERLINK("HR_Delivery_Facilitation_Framework_and_Toolkit.pdf#page=294","PDF guide 294 / form 295 / example 296")="PDF guide 294 / form 295 / example 296",HYPERLINK("HR_Delivery_Facilitation_Framework_and_Toolkit.pdf#page=294","PDF guide 294 / form 295 / example 296"),"PDF guide 294 / form 295 / example 296"),"PDF guide 294 / form 295 / example 296")</x:f>
        <x:v>PDF guide 294 / form 295 / example 296</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Incident</x:v>
      </x:c>
      <x:c r="B10" s="39"/>
      <x:c r="C10" s="39"/>
      <x:c r="D10" s="39"/>
      <x:c r="E10" s="39"/>
      <x:c r="F10" s="39"/>
      <x:c r="G10" s="39" t="str">
        <x:v>02  Own response</x:v>
      </x:c>
      <x:c r="H10" s="39"/>
      <x:c r="I10" s="39"/>
      <x:c r="J10" s="39"/>
      <x:c r="K10" s="39"/>
      <x:c r="L10" s="39"/>
      <x:c r="M10" s="12"/>
      <x:c r="N10" s="12"/>
    </x:row>
    <x:row r="11" ht="22" customHeight="1">
      <x:c r="A11" s="43" t="str">
        <x:v>Describe a specific moment.</x:v>
      </x:c>
      <x:c r="B11" s="43"/>
      <x:c r="C11" s="43"/>
      <x:c r="D11" s="43"/>
      <x:c r="E11" s="43"/>
      <x:c r="F11" s="43"/>
      <x:c r="G11" s="43" t="str">
        <x:v>Name reaction and behaviour without self-condemnation.</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Context and power</x:v>
      </x:c>
      <x:c r="B18" s="39"/>
      <x:c r="C18" s="39"/>
      <x:c r="D18" s="39"/>
      <x:c r="E18" s="39"/>
      <x:c r="F18" s="39"/>
      <x:c r="G18" s="39" t="str">
        <x:v>04  Alternative meanings</x:v>
      </x:c>
      <x:c r="H18" s="39"/>
      <x:c r="I18" s="39"/>
      <x:c r="J18" s="39"/>
      <x:c r="K18" s="39"/>
      <x:c r="L18" s="39"/>
      <x:c r="M18" s="12"/>
      <x:c r="N18" s="12"/>
    </x:row>
    <x:row r="19" ht="22" customHeight="1">
      <x:c r="A19" s="43" t="str">
        <x:v>Identify relevant conditions.</x:v>
      </x:c>
      <x:c r="B19" s="43"/>
      <x:c r="C19" s="43"/>
      <x:c r="D19" s="43"/>
      <x:c r="E19" s="43"/>
      <x:c r="F19" s="43"/>
      <x:c r="G19" s="43" t="str">
        <x:v>Generate other plausible explanations.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Alternative response</x:v>
      </x:c>
      <x:c r="B26" s="39"/>
      <x:c r="C26" s="39"/>
      <x:c r="D26" s="39"/>
      <x:c r="E26" s="39"/>
      <x:c r="F26" s="39"/>
      <x:c r="G26" s="39" t="str">
        <x:v>06  Practice action</x:v>
      </x:c>
      <x:c r="H26" s="39"/>
      <x:c r="I26" s="39"/>
      <x:c r="J26" s="39"/>
      <x:c r="K26" s="39"/>
      <x:c r="L26" s="39"/>
      <x:c r="M26" s="12"/>
      <x:c r="N26" s="12"/>
    </x:row>
    <x:row r="27" ht="22" customHeight="1">
      <x:c r="A27" s="43" t="str">
        <x:v>Rehearse a more useful intervention.</x:v>
      </x:c>
      <x:c r="B27" s="43"/>
      <x:c r="C27" s="43"/>
      <x:c r="D27" s="43"/>
      <x:c r="E27" s="43"/>
      <x:c r="F27" s="43"/>
      <x:c r="G27" s="43" t="str">
        <x:v>Specify a next step and evidence.</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conversation produces a changed practice and a clearer boundary, not only a more comfortable story.</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Contract confidentiality and the purpose of the review. Anonymise the client and participants as far as the learning allows.</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Describe the incident, mandate, context and your actual intervention. Separate observation, internal reaction and interpretation.</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Explore alternative explanations and the interaction between your choices and the group's response. Include power and ethical boundaries.</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Rehearse an alternative intervention or a decision not to intervene. Identify what support or additional competence would be needed.</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Agree one development action and a review point. Where the issue requires formal supervision, legal advice or clinical expertise, use an appropriate specialist.</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Peer reflection is not a substitute for specialist supervision where the work exceeds the pair's competence.</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Incident</x:v>
      </x:c>
      <x:c r="B55" s="39"/>
      <x:c r="C55" s="39"/>
      <x:c r="D55" s="77" t="str">
        <x:v>Facilitator pressed for a decision when the group had not yet resolved access concerns.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Own response</x:v>
      </x:c>
      <x:c r="B58" s="39"/>
      <x:c r="C58" s="39"/>
      <x:c r="D58" s="77" t="str">
        <x:v>Anxiety about finishing on time led to repeated requests for agreement.</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Context and power</x:v>
      </x:c>
      <x:c r="B61" s="39"/>
      <x:c r="C61" s="39"/>
      <x:c r="D61" s="77" t="str">
        <x:v>Sponsor was watching the clock; junior colleagues had limited confidence that objections would be welcomed.</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Alternative meanings</x:v>
      </x:c>
      <x:c r="B64" s="39"/>
      <x:c r="C64" s="39"/>
      <x:c r="D64" s="77" t="str">
        <x:v>The hesitation may have reflected a valid readiness concern rather than unwillingness to decide.</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Alternative response</x:v>
      </x:c>
      <x:c r="B67" s="39"/>
      <x:c r="C67" s="39"/>
      <x:c r="D67" s="77" t="str">
        <x:v>"We have an unresolved access condition. We can record a conditional recommendation or defer approval; which matches our authority?"</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Practice action</x:v>
      </x:c>
      <x:c r="B70" s="39"/>
      <x:c r="C70" s="39"/>
      <x:c r="D70" s="77" t="str">
        <x:v>Add decision fallbacks to future briefs and ask a co-facilitator to flag when time pressure starts driving the interpretation of dissent.</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A01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75.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D07 | Facilitator development plan</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Translate diagnostic and observation evidence into a small, supported programme of practice.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D07 | Developing practice | 30-45 minutes</x:v>
      </x:c>
      <x:c r="B8" s="34"/>
      <x:c r="C8" s="34"/>
      <x:c r="D8" s="34"/>
      <x:c r="E8" s="34"/>
      <x:c r="F8" s="34"/>
      <x:c r="G8" s="34" t="str">
        <x:f>IFERROR(IF(HYPERLINK("HR_Delivery_Facilitation_Framework_and_Toolkit.pdf#page=297","PDF guide 297 / form 298 / example 299")="PDF guide 297 / form 298 / example 299",HYPERLINK("HR_Delivery_Facilitation_Framework_and_Toolkit.pdf#page=297","PDF guide 297 / form 298 / example 299"),"PDF guide 297 / form 298 / example 299"),"PDF guide 297 / form 298 / example 299")</x:f>
        <x:v>PDF guide 297 / form 298 / example 299</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Priority</x:v>
      </x:c>
      <x:c r="B10" s="39"/>
      <x:c r="C10" s="39"/>
      <x:c r="D10" s="39"/>
      <x:c r="E10" s="39"/>
      <x:c r="F10" s="39"/>
      <x:c r="G10" s="39" t="str">
        <x:v>02  Target behaviour</x:v>
      </x:c>
      <x:c r="H10" s="39"/>
      <x:c r="I10" s="39"/>
      <x:c r="J10" s="39"/>
      <x:c r="K10" s="39"/>
      <x:c r="L10" s="39"/>
      <x:c r="M10" s="12"/>
      <x:c r="N10" s="12"/>
    </x:row>
    <x:row r="11" ht="22" customHeight="1">
      <x:c r="A11" s="43" t="str">
        <x:v>Name an evidence-based development need.</x:v>
      </x:c>
      <x:c r="B11" s="43"/>
      <x:c r="C11" s="43"/>
      <x:c r="D11" s="43"/>
      <x:c r="E11" s="43"/>
      <x:c r="F11" s="43"/>
      <x:c r="G11" s="43" t="str">
        <x:v>Describe what will be observable.</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Practice sequence</x:v>
      </x:c>
      <x:c r="B18" s="39"/>
      <x:c r="C18" s="39"/>
      <x:c r="D18" s="39"/>
      <x:c r="E18" s="39"/>
      <x:c r="F18" s="39"/>
      <x:c r="G18" s="39" t="str">
        <x:v>04  Support</x:v>
      </x:c>
      <x:c r="H18" s="39"/>
      <x:c r="I18" s="39"/>
      <x:c r="J18" s="39"/>
      <x:c r="K18" s="39"/>
      <x:c r="L18" s="39"/>
      <x:c r="M18" s="12"/>
      <x:c r="N18" s="12"/>
    </x:row>
    <x:row r="19" ht="22" customHeight="1">
      <x:c r="A19" s="43" t="str">
        <x:v>Specify rehearsal and real application.</x:v>
      </x:c>
      <x:c r="B19" s="43"/>
      <x:c r="C19" s="43"/>
      <x:c r="D19" s="43"/>
      <x:c r="E19" s="43"/>
      <x:c r="F19" s="43"/>
      <x:c r="G19" s="43" t="str">
        <x:v>Name a person and practical help.</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Evidence of progress</x:v>
      </x:c>
      <x:c r="B26" s="39"/>
      <x:c r="C26" s="39"/>
      <x:c r="D26" s="39"/>
      <x:c r="E26" s="39"/>
      <x:c r="F26" s="39"/>
      <x:c r="G26" s="39" t="str">
        <x:v>06  Review</x:v>
      </x:c>
      <x:c r="H26" s="39"/>
      <x:c r="I26" s="39"/>
      <x:c r="J26" s="39"/>
      <x:c r="K26" s="39"/>
      <x:c r="L26" s="39"/>
      <x:c r="M26" s="12"/>
      <x:c r="N26" s="12"/>
    </x:row>
    <x:row r="27" ht="22" customHeight="1">
      <x:c r="A27" s="43" t="str">
        <x:v>Define what will be checked.</x:v>
      </x:c>
      <x:c r="B27" s="43"/>
      <x:c r="C27" s="43"/>
      <x:c r="D27" s="43"/>
      <x:c r="E27" s="43"/>
      <x:c r="F27" s="43"/>
      <x:c r="G27" s="43" t="str">
        <x:v>Set dates and adaptation criteria.</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A small number of practice commitments have owners, support and evidence.</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Select no more than three priorities from actual evidence. Avoid a plan that merely lists every toolkit method.</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Define the behaviour to practise and the context in which it matters. Choose a safe level of stretch.</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Connect each priority to a specific tool, rehearsal, real event and feedback source.</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Define evidence of progress and a review date. Do not rely only on a confidence rating or course attendance.</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Review, adapt and retain a short learning record. If the work remains outside competence, continue with support rather than declaring mastery.</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Development is not measured by the number of tools collected. Prioritise appropriate use and observable effect.</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Priority</x:v>
      </x:c>
      <x:c r="B55" s="39"/>
      <x:c r="C55" s="39"/>
      <x:c r="D55" s="77" t="str">
        <x:v>Make decision authority and mode changes explicit in cross-functional workshops.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Target behaviour</x:v>
      </x:c>
      <x:c r="B58" s="39"/>
      <x:c r="C58" s="39"/>
      <x:c r="D58" s="77" t="str">
        <x:v>At the opening, distinguish group recommendations from sponsor approval; announce and explain a change in process ownership.</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Practice sequence</x:v>
      </x:c>
      <x:c r="B61" s="39"/>
      <x:c r="C61" s="39"/>
      <x:c r="D61" s="77" t="str">
        <x:v>Rehearse P04 and C08, co-facilitate one event, then lead a comparable event with an observer.</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Support</x:v>
      </x:c>
      <x:c r="B64" s="39"/>
      <x:c r="C64" s="39"/>
      <x:c r="D64" s="77" t="str">
        <x:v>Experienced co-facilitator observes two transitions and offers specific feedback; supervisor reviews a difficult incident.</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Evidence of progress</x:v>
      </x:c>
      <x:c r="B67" s="39"/>
      <x:c r="C67" s="39"/>
      <x:c r="D67" s="77" t="str">
        <x:v>Participant mandate check, observer notes and a final decision record showing authority, conditions and dissent accurately.</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Review</x:v>
      </x:c>
      <x:c r="B70" s="39"/>
      <x:c r="C70" s="39"/>
      <x:c r="D70" s="77" t="str">
        <x:v>Review after two events. If role confusion remains, simplify the opening contract and repeat supported practice rather than expanding to a higher-risk event.</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A01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s>
  <x:pageMargins left="0.7" right="0.7" top="0.75" bottom="0.75" header="0.3" footer="0.3"/>
</x:worksheet>
</file>

<file path=xl/worksheets/sheet76.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W01 | A 90-minute decision workshop</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Help an authorised group make one bounded decision with visible evidence, concerns and follow-through.</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W01 | Workshop playbooks | 90 minutes</x:v>
      </x:c>
      <x:c r="B8" s="34"/>
      <x:c r="C8" s="34"/>
      <x:c r="D8" s="34"/>
      <x:c r="E8" s="34"/>
      <x:c r="F8" s="34"/>
      <x:c r="G8" s="34" t="str">
        <x:f>IFERROR(IF(HYPERLINK("HR_Delivery_Facilitation_Framework_and_Toolkit.pdf#page=307","PDF guide 307 / form 308 / example 309")="PDF guide 307 / form 308 / example 309",HYPERLINK("HR_Delivery_Facilitation_Framework_and_Toolkit.pdf#page=307","PDF guide 307 / form 308 / example 309"),"PDF guide 307 / form 308 / example 309"),"PDF guide 307 / form 308 / example 309")</x:f>
        <x:v>PDF guide 307 / form 308 / example 309</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Purpose and mandate</x:v>
      </x:c>
      <x:c r="B10" s="39"/>
      <x:c r="C10" s="39"/>
      <x:c r="D10" s="39"/>
      <x:c r="E10" s="39"/>
      <x:c r="F10" s="39"/>
      <x:c r="G10" s="39" t="str">
        <x:v>02  Preparation</x:v>
      </x:c>
      <x:c r="H10" s="39"/>
      <x:c r="I10" s="39"/>
      <x:c r="J10" s="39"/>
      <x:c r="K10" s="39"/>
      <x:c r="L10" s="39"/>
      <x:c r="M10" s="12"/>
      <x:c r="N10" s="12"/>
    </x:row>
    <x:row r="11" ht="22" customHeight="1">
      <x:c r="A11" s="43" t="str">
        <x:v>Define the one decision and its owner.</x:v>
      </x:c>
      <x:c r="B11" s="43"/>
      <x:c r="C11" s="43"/>
      <x:c r="D11" s="43"/>
      <x:c r="E11" s="43"/>
      <x:c r="F11" s="43"/>
      <x:c r="G11" s="43" t="str">
        <x:v>List information and participant requirements.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Run-of-show</x:v>
      </x:c>
      <x:c r="B18" s="39"/>
      <x:c r="C18" s="39"/>
      <x:c r="D18" s="39"/>
      <x:c r="E18" s="39"/>
      <x:c r="F18" s="39"/>
      <x:c r="G18" s="39" t="str">
        <x:v>04  Mode pattern</x:v>
      </x:c>
      <x:c r="H18" s="39"/>
      <x:c r="I18" s="39"/>
      <x:c r="J18" s="39"/>
      <x:c r="K18" s="39"/>
      <x:c r="L18" s="39"/>
      <x:c r="M18" s="12"/>
      <x:c r="N18" s="12"/>
    </x:row>
    <x:row r="19" ht="22" customHeight="1">
      <x:c r="A19" s="43" t="str">
        <x:v>Use the timed programme on the next page.</x:v>
      </x:c>
      <x:c r="B19" s="43"/>
      <x:c r="C19" s="43"/>
      <x:c r="D19" s="43"/>
      <x:c r="E19" s="43"/>
      <x:c r="F19" s="43"/>
      <x:c r="G19" s="43" t="str">
        <x:v>Describe different ownership across dimensions.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Difficult moment</x:v>
      </x:c>
      <x:c r="B26" s="39"/>
      <x:c r="C26" s="39"/>
      <x:c r="D26" s="39"/>
      <x:c r="E26" s="39"/>
      <x:c r="F26" s="39"/>
      <x:c r="G26" s="39" t="str">
        <x:v>06  Outputs and follow-up</x:v>
      </x:c>
      <x:c r="H26" s="39"/>
      <x:c r="I26" s="39"/>
      <x:c r="J26" s="39"/>
      <x:c r="K26" s="39"/>
      <x:c r="L26" s="39"/>
      <x:c r="M26" s="12"/>
      <x:c r="N26" s="12"/>
    </x:row>
    <x:row r="27" ht="22" customHeight="1">
      <x:c r="A27" s="43" t="str">
        <x:v>Prepare a branch rather than a forced ending.</x:v>
      </x:c>
      <x:c r="B27" s="43"/>
      <x:c r="C27" s="43"/>
      <x:c r="D27" s="43"/>
      <x:c r="E27" s="43"/>
      <x:c r="F27" s="43"/>
      <x:c r="G27" s="43" t="str">
        <x:v>Specify records and review.</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group has an authorised decision or an explicit, owned route to reach one.</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Before the event, complete P01-P05 and issue a short evidence pack. Confirm that one decision is feasible within 90 minutes.</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Open with the mandate, options and decision rule. Use quiet reflection before discussion so the first speaker does not frame all subsequent contributions.</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Clarify evidence and concerns, then compare options against a small set of agreed criteria. Use C06 if the group is stuck for a reason other than preference.</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Check the proposal explicitly, record dissent and apply the agreed rule. Do not force closure when a critical condition is unresolved.</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Confirm accepted actions and a review date. Send the decision record promptly and invite factual corrections.</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This design is for one bounded decision. It is not suitable for resolving a long-standing interpersonal dispute in 90 minutes.</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Purpose and mandate</x:v>
      </x:c>
      <x:c r="B55" s="39"/>
      <x:c r="C55" s="39"/>
      <x:c r="D55" s="77" t="str">
        <x:v>Choose which routine-handover trial to recommend; process owner approves within existing resources.</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Preparation</x:v>
      </x:c>
      <x:c r="B58" s="39"/>
      <x:c r="C58" s="39"/>
      <x:c r="D58" s="77" t="str">
        <x:v>Two-page evidence summary, three options, known constraints and an invitation for written concerns before the meeting.</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Run-of-show</x:v>
      </x:c>
      <x:c r="B61" s="39"/>
      <x:c r="C61" s="39"/>
      <x:c r="D61" s="77" t="str">
        <x:v>0-10 opening; 10-20 independent thinking and questions; 20-40 evidence; 40-60 options; 60-80 decision; 80-90 actions and close.</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Mode pattern</x:v>
      </x:c>
      <x:c r="B64" s="39"/>
      <x:c r="C64" s="39"/>
      <x:c r="D64" s="77" t="str">
        <x:v>Hierarchical protection of time and confidentiality; co-operative meaning and appraisal; autonomous drafting of accepted owner actions.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Difficult moment</x:v>
      </x:c>
      <x:c r="B67" s="39"/>
      <x:c r="C67" s="39"/>
      <x:c r="D67" s="77" t="str">
        <x:v>If access or authority is unresolved at minute 70, record a conditional recommendation or defer approval with a named evidence action.</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Outputs and follow-up</x:v>
      </x:c>
      <x:c r="B70" s="39"/>
      <x:c r="C70" s="39"/>
      <x:c r="D70" s="77" t="str">
        <x:v>Decision record, conditions, dissent and action log; follow-up after two weeks to check use of the decision.</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73" t="str">
        <x:v>RUN-SHEET / FICTIONAL DESIGN TO ADAPT</x:v>
      </x:c>
      <x:c r="B77" s="73"/>
      <x:c r="C77" s="73"/>
      <x:c r="D77" s="73"/>
      <x:c r="E77" s="73"/>
      <x:c r="F77" s="73"/>
      <x:c r="G77" s="73"/>
      <x:c r="H77" s="73"/>
      <x:c r="I77" s="73"/>
      <x:c r="J77" s="73"/>
      <x:c r="K77" s="73"/>
      <x:c r="L77" s="73"/>
      <x:c r="M77" s="12"/>
      <x:c r="N77" s="12"/>
    </x:row>
    <x:row r="78" ht="22" customHeight="1">
      <x:c r="A78" s="12"/>
      <x:c r="B78" s="12"/>
      <x:c r="C78" s="12"/>
      <x:c r="D78" s="12"/>
      <x:c r="E78" s="12"/>
      <x:c r="F78" s="12"/>
      <x:c r="G78" s="12"/>
      <x:c r="H78" s="12"/>
      <x:c r="I78" s="12"/>
      <x:c r="J78" s="12"/>
      <x:c r="K78" s="12"/>
      <x:c r="L78" s="12"/>
      <x:c r="M78" s="12"/>
      <x:c r="N78" s="12"/>
    </x:row>
    <x:row r="79" ht="22" customHeight="1">
      <x:c r="A79" s="39" t="str">
        <x:v>10 minutes</x:v>
      </x:c>
      <x:c r="B79" s="39"/>
      <x:c r="C79" s="153" t="str">
        <x:v>Open and contract</x:v>
      </x:c>
      <x:c r="D79" s="153"/>
      <x:c r="E79" s="153"/>
      <x:c r="F79" s="77" t="str">
        <x:v>Confirm the one decision, fixed constraints, procedure and the right to raise concerns. [P04; S01]</x:v>
      </x:c>
      <x:c r="G79" s="77"/>
      <x:c r="H79" s="77"/>
      <x:c r="I79" s="77"/>
      <x:c r="J79" s="77"/>
      <x:c r="K79" s="77"/>
      <x:c r="L79" s="77"/>
      <x:c r="M79" s="12"/>
      <x:c r="N79" s="12"/>
    </x:row>
    <x:row r="80" ht="22" customHeight="1">
      <x:c r="A80" s="39"/>
      <x:c r="B80" s="39"/>
      <x:c r="C80" s="153"/>
      <x:c r="D80" s="153"/>
      <x:c r="E80" s="153"/>
      <x:c r="F80" s="77"/>
      <x:c r="G80" s="77"/>
      <x:c r="H80" s="77"/>
      <x:c r="I80" s="77"/>
      <x:c r="J80" s="77"/>
      <x:c r="K80" s="77"/>
      <x:c r="L80" s="77"/>
      <x:c r="M80" s="12"/>
      <x:c r="N80" s="12"/>
    </x:row>
    <x:row r="81" ht="22" customHeight="1">
      <x:c r="A81" s="39"/>
      <x:c r="B81" s="39"/>
      <x:c r="C81" s="153"/>
      <x:c r="D81" s="153"/>
      <x:c r="E81" s="153"/>
      <x:c r="F81" s="77"/>
      <x:c r="G81" s="77"/>
      <x:c r="H81" s="77"/>
      <x:c r="I81" s="77"/>
      <x:c r="J81" s="77"/>
      <x:c r="K81" s="77"/>
      <x:c r="L81" s="77"/>
      <x:c r="M81" s="12"/>
      <x:c r="N81" s="12"/>
    </x:row>
    <x:row r="82" ht="22" customHeight="1">
      <x:c r="A82" s="39" t="str">
        <x:v>10 minutes</x:v>
      </x:c>
      <x:c r="B82" s="39"/>
      <x:c r="C82" s="153" t="str">
        <x:v>Independent thinking and questions</x:v>
      </x:c>
      <x:c r="D82" s="153"/>
      <x:c r="E82" s="153"/>
      <x:c r="F82" s="77" t="str">
        <x:v>Write your initial view and one uncertainty. Hear questions before arguments. [S02; M03]</x:v>
      </x:c>
      <x:c r="G82" s="77"/>
      <x:c r="H82" s="77"/>
      <x:c r="I82" s="77"/>
      <x:c r="J82" s="77"/>
      <x:c r="K82" s="77"/>
      <x:c r="L82" s="77"/>
      <x:c r="M82" s="12"/>
      <x:c r="N82" s="12"/>
    </x:row>
    <x:row r="83" ht="22" customHeight="1">
      <x:c r="A83" s="39"/>
      <x:c r="B83" s="39"/>
      <x:c r="C83" s="153"/>
      <x:c r="D83" s="153"/>
      <x:c r="E83" s="153"/>
      <x:c r="F83" s="77"/>
      <x:c r="G83" s="77"/>
      <x:c r="H83" s="77"/>
      <x:c r="I83" s="77"/>
      <x:c r="J83" s="77"/>
      <x:c r="K83" s="77"/>
      <x:c r="L83" s="77"/>
      <x:c r="M83" s="12"/>
      <x:c r="N83" s="12"/>
    </x:row>
    <x:row r="84" ht="22" customHeight="1">
      <x:c r="A84" s="39"/>
      <x:c r="B84" s="39"/>
      <x:c r="C84" s="153"/>
      <x:c r="D84" s="153"/>
      <x:c r="E84" s="153"/>
      <x:c r="F84" s="77"/>
      <x:c r="G84" s="77"/>
      <x:c r="H84" s="77"/>
      <x:c r="I84" s="77"/>
      <x:c r="J84" s="77"/>
      <x:c r="K84" s="77"/>
      <x:c r="L84" s="77"/>
      <x:c r="M84" s="12"/>
      <x:c r="N84" s="12"/>
    </x:row>
    <x:row r="85" ht="22" customHeight="1">
      <x:c r="A85" s="39" t="str">
        <x:v>20 minutes</x:v>
      </x:c>
      <x:c r="B85" s="39"/>
      <x:c r="C85" s="153" t="str">
        <x:v>Examine the evidence</x:v>
      </x:c>
      <x:c r="D85" s="153"/>
      <x:c r="E85" s="153"/>
      <x:c r="F85" s="77" t="str">
        <x:v>What is known, what is inferred, and what would change the choice? [M01; M04]</x:v>
      </x:c>
      <x:c r="G85" s="77"/>
      <x:c r="H85" s="77"/>
      <x:c r="I85" s="77"/>
      <x:c r="J85" s="77"/>
      <x:c r="K85" s="77"/>
      <x:c r="L85" s="77"/>
      <x:c r="M85" s="12"/>
      <x:c r="N85" s="12"/>
    </x:row>
    <x:row r="86" ht="22" customHeight="1">
      <x:c r="A86" s="39"/>
      <x:c r="B86" s="39"/>
      <x:c r="C86" s="153"/>
      <x:c r="D86" s="153"/>
      <x:c r="E86" s="153"/>
      <x:c r="F86" s="77"/>
      <x:c r="G86" s="77"/>
      <x:c r="H86" s="77"/>
      <x:c r="I86" s="77"/>
      <x:c r="J86" s="77"/>
      <x:c r="K86" s="77"/>
      <x:c r="L86" s="77"/>
      <x:c r="M86" s="12"/>
      <x:c r="N86" s="12"/>
    </x:row>
    <x:row r="87" ht="22" customHeight="1">
      <x:c r="A87" s="39"/>
      <x:c r="B87" s="39"/>
      <x:c r="C87" s="153"/>
      <x:c r="D87" s="153"/>
      <x:c r="E87" s="153"/>
      <x:c r="F87" s="77"/>
      <x:c r="G87" s="77"/>
      <x:c r="H87" s="77"/>
      <x:c r="I87" s="77"/>
      <x:c r="J87" s="77"/>
      <x:c r="K87" s="77"/>
      <x:c r="L87" s="77"/>
      <x:c r="M87" s="12"/>
      <x:c r="N87" s="12"/>
    </x:row>
    <x:row r="88" ht="22" customHeight="1">
      <x:c r="A88" s="39" t="str">
        <x:v>20 minutes</x:v>
      </x:c>
      <x:c r="B88" s="39"/>
      <x:c r="C88" s="153" t="str">
        <x:v>Compare options</x:v>
      </x:c>
      <x:c r="D88" s="153"/>
      <x:c r="E88" s="153"/>
      <x:c r="F88" s="77" t="str">
        <x:v>Apply the agreed criteria. Test assumptions and do not hide rating disagreements. [S12; C03]</x:v>
      </x:c>
      <x:c r="G88" s="77"/>
      <x:c r="H88" s="77"/>
      <x:c r="I88" s="77"/>
      <x:c r="J88" s="77"/>
      <x:c r="K88" s="77"/>
      <x:c r="L88" s="77"/>
      <x:c r="M88" s="12"/>
      <x:c r="N88" s="12"/>
    </x:row>
    <x:row r="89" ht="22" customHeight="1">
      <x:c r="A89" s="39"/>
      <x:c r="B89" s="39"/>
      <x:c r="C89" s="153"/>
      <x:c r="D89" s="153"/>
      <x:c r="E89" s="153"/>
      <x:c r="F89" s="77"/>
      <x:c r="G89" s="77"/>
      <x:c r="H89" s="77"/>
      <x:c r="I89" s="77"/>
      <x:c r="J89" s="77"/>
      <x:c r="K89" s="77"/>
      <x:c r="L89" s="77"/>
      <x:c r="M89" s="12"/>
      <x:c r="N89" s="12"/>
    </x:row>
    <x:row r="90" ht="22" customHeight="1">
      <x:c r="A90" s="39"/>
      <x:c r="B90" s="39"/>
      <x:c r="C90" s="153"/>
      <x:c r="D90" s="153"/>
      <x:c r="E90" s="153"/>
      <x:c r="F90" s="77"/>
      <x:c r="G90" s="77"/>
      <x:c r="H90" s="77"/>
      <x:c r="I90" s="77"/>
      <x:c r="J90" s="77"/>
      <x:c r="K90" s="77"/>
      <x:c r="L90" s="77"/>
      <x:c r="M90" s="12"/>
      <x:c r="N90" s="12"/>
    </x:row>
    <x:row r="91" ht="22" customHeight="1">
      <x:c r="A91" s="39" t="str">
        <x:v>20 minutes</x:v>
      </x:c>
      <x:c r="B91" s="39"/>
      <x:c r="C91" s="153" t="str">
        <x:v>Check and make the decision</x:v>
      </x:c>
      <x:c r="D91" s="153"/>
      <x:c r="E91" s="153"/>
      <x:c r="F91" s="77" t="str">
        <x:v>Restate the proposal; hear concerns; apply the agreed rule or use the declared fallback. [S13; C07]</x:v>
      </x:c>
      <x:c r="G91" s="77"/>
      <x:c r="H91" s="77"/>
      <x:c r="I91" s="77"/>
      <x:c r="J91" s="77"/>
      <x:c r="K91" s="77"/>
      <x:c r="L91" s="77"/>
      <x:c r="M91" s="12"/>
      <x:c r="N91" s="12"/>
    </x:row>
    <x:row r="92" ht="22" customHeight="1">
      <x:c r="A92" s="39"/>
      <x:c r="B92" s="39"/>
      <x:c r="C92" s="153"/>
      <x:c r="D92" s="153"/>
      <x:c r="E92" s="153"/>
      <x:c r="F92" s="77"/>
      <x:c r="G92" s="77"/>
      <x:c r="H92" s="77"/>
      <x:c r="I92" s="77"/>
      <x:c r="J92" s="77"/>
      <x:c r="K92" s="77"/>
      <x:c r="L92" s="77"/>
      <x:c r="M92" s="12"/>
      <x:c r="N92" s="12"/>
    </x:row>
    <x:row r="93" ht="22" customHeight="1">
      <x:c r="A93" s="39"/>
      <x:c r="B93" s="39"/>
      <x:c r="C93" s="153"/>
      <x:c r="D93" s="153"/>
      <x:c r="E93" s="153"/>
      <x:c r="F93" s="77"/>
      <x:c r="G93" s="77"/>
      <x:c r="H93" s="77"/>
      <x:c r="I93" s="77"/>
      <x:c r="J93" s="77"/>
      <x:c r="K93" s="77"/>
      <x:c r="L93" s="77"/>
      <x:c r="M93" s="12"/>
      <x:c r="N93" s="12"/>
    </x:row>
    <x:row r="94" ht="22" customHeight="1">
      <x:c r="A94" s="39" t="str">
        <x:v>10 minutes</x:v>
      </x:c>
      <x:c r="B94" s="39"/>
      <x:c r="C94" s="153" t="str">
        <x:v>Commit and close</x:v>
      </x:c>
      <x:c r="D94" s="153"/>
      <x:c r="E94" s="153"/>
      <x:c r="F94" s="77" t="str">
        <x:v>Owners confirm actions, dates and authority. Read back conditions and unresolved work. [S16; V09]</x:v>
      </x:c>
      <x:c r="G94" s="77"/>
      <x:c r="H94" s="77"/>
      <x:c r="I94" s="77"/>
      <x:c r="J94" s="77"/>
      <x:c r="K94" s="77"/>
      <x:c r="L94" s="77"/>
      <x:c r="M94" s="12"/>
      <x:c r="N94" s="12"/>
    </x:row>
    <x:row r="95" ht="22" customHeight="1">
      <x:c r="A95" s="39"/>
      <x:c r="B95" s="39"/>
      <x:c r="C95" s="153"/>
      <x:c r="D95" s="153"/>
      <x:c r="E95" s="153"/>
      <x:c r="F95" s="77"/>
      <x:c r="G95" s="77"/>
      <x:c r="H95" s="77"/>
      <x:c r="I95" s="77"/>
      <x:c r="J95" s="77"/>
      <x:c r="K95" s="77"/>
      <x:c r="L95" s="77"/>
      <x:c r="M95" s="12"/>
      <x:c r="N95" s="12"/>
    </x:row>
    <x:row r="96" ht="22" customHeight="1">
      <x:c r="A96" s="39"/>
      <x:c r="B96" s="39"/>
      <x:c r="C96" s="153"/>
      <x:c r="D96" s="153"/>
      <x:c r="E96" s="153"/>
      <x:c r="F96" s="77"/>
      <x:c r="G96" s="77"/>
      <x:c r="H96" s="77"/>
      <x:c r="I96" s="77"/>
      <x:c r="J96" s="77"/>
      <x:c r="K96" s="77"/>
      <x:c r="L96" s="77"/>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 ref="A77:L77"/>
    <x:mergeCell ref="A79:B81"/>
    <x:mergeCell ref="C79:E81"/>
    <x:mergeCell ref="F79:L81"/>
    <x:mergeCell ref="A82:B84"/>
    <x:mergeCell ref="C82:E84"/>
    <x:mergeCell ref="F82:L84"/>
    <x:mergeCell ref="A85:B87"/>
    <x:mergeCell ref="C85:E87"/>
    <x:mergeCell ref="F85:L87"/>
    <x:mergeCell ref="A88:B90"/>
    <x:mergeCell ref="C88:E90"/>
    <x:mergeCell ref="F88:L90"/>
    <x:mergeCell ref="A91:B93"/>
    <x:mergeCell ref="C91:E93"/>
    <x:mergeCell ref="F91:L93"/>
    <x:mergeCell ref="A94:B96"/>
    <x:mergeCell ref="C94:E96"/>
    <x:mergeCell ref="F94:L96"/>
  </x:mergeCells>
  <x:pageMargins left="0.7" right="0.7" top="0.75" bottom="0.75" header="0.3" footer="0.3"/>
</x:worksheet>
</file>

<file path=xl/worksheets/sheet77.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W02 | Half-day strategy co-design</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Help a cross-functional group turn a strategic question into a small number of testable priorities.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W02 | Workshop playbooks | 4 hours including two 15-minute breaks</x:v>
      </x:c>
      <x:c r="B8" s="34"/>
      <x:c r="C8" s="34"/>
      <x:c r="D8" s="34"/>
      <x:c r="E8" s="34"/>
      <x:c r="F8" s="34"/>
      <x:c r="G8" s="34" t="str">
        <x:f>IFERROR(IF(HYPERLINK("HR_Delivery_Facilitation_Framework_and_Toolkit.pdf#page=311","PDF guide 311 / form 312 / example 313")="PDF guide 311 / form 312 / example 313",HYPERLINK("HR_Delivery_Facilitation_Framework_and_Toolkit.pdf#page=311","PDF guide 311 / form 312 / example 313"),"PDF guide 311 / form 312 / example 313"),"PDF guide 311 / form 312 / example 313")</x:f>
        <x:v>PDF guide 311 / form 312 / example 313</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Strategic question</x:v>
      </x:c>
      <x:c r="B10" s="39"/>
      <x:c r="C10" s="39"/>
      <x:c r="D10" s="39"/>
      <x:c r="E10" s="39"/>
      <x:c r="F10" s="39"/>
      <x:c r="G10" s="39" t="str">
        <x:v>02  Evidence and voices</x:v>
      </x:c>
      <x:c r="H10" s="39"/>
      <x:c r="I10" s="39"/>
      <x:c r="J10" s="39"/>
      <x:c r="K10" s="39"/>
      <x:c r="L10" s="39"/>
      <x:c r="M10" s="12"/>
      <x:c r="N10" s="12"/>
    </x:row>
    <x:row r="11" ht="22" customHeight="1">
      <x:c r="A11" s="43" t="str">
        <x:v>Set a bounded question.</x:v>
      </x:c>
      <x:c r="B11" s="43"/>
      <x:c r="C11" s="43"/>
      <x:c r="D11" s="43"/>
      <x:c r="E11" s="43"/>
      <x:c r="F11" s="43"/>
      <x:c r="G11" s="43" t="str">
        <x:v>Specify the preparation.</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Programme</x:v>
      </x:c>
      <x:c r="B18" s="39"/>
      <x:c r="C18" s="39"/>
      <x:c r="D18" s="39"/>
      <x:c r="E18" s="39"/>
      <x:c r="F18" s="39"/>
      <x:c r="G18" s="39" t="str">
        <x:v>04  Decision authority</x:v>
      </x:c>
      <x:c r="H18" s="39"/>
      <x:c r="I18" s="39"/>
      <x:c r="J18" s="39"/>
      <x:c r="K18" s="39"/>
      <x:c r="L18" s="39"/>
      <x:c r="M18" s="12"/>
      <x:c r="N18" s="12"/>
    </x:row>
    <x:row r="19" ht="22" customHeight="1">
      <x:c r="A19" s="43" t="str">
        <x:v>Follow the detailed four-hour run-sheet.</x:v>
      </x:c>
      <x:c r="B19" s="43"/>
      <x:c r="C19" s="43"/>
      <x:c r="D19" s="43"/>
      <x:c r="E19" s="43"/>
      <x:c r="F19" s="43"/>
      <x:c r="G19" s="43" t="str">
        <x:v>Clarify the output's status.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Safeguards</x:v>
      </x:c>
      <x:c r="B26" s="39"/>
      <x:c r="C26" s="39"/>
      <x:c r="D26" s="39"/>
      <x:c r="E26" s="39"/>
      <x:c r="F26" s="39"/>
      <x:c r="G26" s="39" t="str">
        <x:v>06  Follow-through</x:v>
      </x:c>
      <x:c r="H26" s="39"/>
      <x:c r="I26" s="39"/>
      <x:c r="J26" s="39"/>
      <x:c r="K26" s="39"/>
      <x:c r="L26" s="39"/>
      <x:c r="M26" s="12"/>
      <x:c r="N26" s="12"/>
    </x:row>
    <x:row r="27" ht="22" customHeight="1">
      <x:c r="A27" s="43" t="str">
        <x:v>Protect dissent and evidence quality.</x:v>
      </x:c>
      <x:c r="B27" s="43"/>
      <x:c r="C27" s="43"/>
      <x:c r="D27" s="43"/>
      <x:c r="E27" s="43"/>
      <x:c r="F27" s="43"/>
      <x:c r="G27" s="43" t="str">
        <x:v>Name the post-event process.</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group produces coherent priorities with evidence, ownership and honest approval status.</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Agree the strategic question, constraints and decision authority before inviting participants. Include people who implement and experience the choices.</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Begin with a short evidence brief and participant interpretation, not a long presentation of the sponsor's preferred answer.</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Use structured idea generation and affinity mapping to create a manageable set of choices. Preserve contradictory evidence and minority concerns.</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Appraise choices against agreed criteria, identify resource implications and distinguish recommendations from approved commitments.</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Close with a small portfolio of next steps, owners and review questions. Seek validation from affected people who were not present.</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A workshop cannot replace missing strategic choices or budget authority. Make dependencies visible.</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Strategic question</x:v>
      </x:c>
      <x:c r="B55" s="39"/>
      <x:c r="C55" s="39"/>
      <x:c r="D55" s="77" t="str">
        <x:v>Which cross-functional working practices should Riwaq Services test first to improve reliable service delivery?</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Evidence and voices</x:v>
      </x:c>
      <x:c r="B58" s="39"/>
      <x:c r="C58" s="39"/>
      <x:c r="D58" s="77" t="str">
        <x:v>A short strategy summary, recent service examples, resource constraints and interviews with absent shift representatives.</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Programme</x:v>
      </x:c>
      <x:c r="B61" s="39"/>
      <x:c r="C61" s="39"/>
      <x:c r="D61" s="77" t="str">
        <x:v>Orient, interpret evidence, generate possibilities, take a break, cluster and challenge, appraise, break, commit and close.</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Decision authority</x:v>
      </x:c>
      <x:c r="B64" s="39"/>
      <x:c r="C64" s="39"/>
      <x:c r="D64" s="77" t="str">
        <x:v>Participants recommend priorities. The sponsor approves investment separately and must explain any departure from the group's recommendation.</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Safeguards</x:v>
      </x:c>
      <x:c r="B67" s="39"/>
      <x:c r="C67" s="39"/>
      <x:c r="D67" s="77" t="str">
        <x:v>No attribution of employee stories; independent input before plenary; do not convert theme counts into prevalence claims.</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Follow-through</x:v>
      </x:c>
      <x:c r="B70" s="39"/>
      <x:c r="C70" s="39"/>
      <x:c r="D70" s="77" t="str">
        <x:v>Owners develop two bounded trials and return with resources, risks and evidence plans within ten working days.</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73" t="str">
        <x:v>RUN-SHEET / FICTIONAL DESIGN TO ADAPT</x:v>
      </x:c>
      <x:c r="B77" s="73"/>
      <x:c r="C77" s="73"/>
      <x:c r="D77" s="73"/>
      <x:c r="E77" s="73"/>
      <x:c r="F77" s="73"/>
      <x:c r="G77" s="73"/>
      <x:c r="H77" s="73"/>
      <x:c r="I77" s="73"/>
      <x:c r="J77" s="73"/>
      <x:c r="K77" s="73"/>
      <x:c r="L77" s="73"/>
      <x:c r="M77" s="12"/>
      <x:c r="N77" s="12"/>
    </x:row>
    <x:row r="78" ht="22" customHeight="1">
      <x:c r="A78" s="12"/>
      <x:c r="B78" s="12"/>
      <x:c r="C78" s="12"/>
      <x:c r="D78" s="12"/>
      <x:c r="E78" s="12"/>
      <x:c r="F78" s="12"/>
      <x:c r="G78" s="12"/>
      <x:c r="H78" s="12"/>
      <x:c r="I78" s="12"/>
      <x:c r="J78" s="12"/>
      <x:c r="K78" s="12"/>
      <x:c r="L78" s="12"/>
      <x:c r="M78" s="12"/>
      <x:c r="N78" s="12"/>
    </x:row>
    <x:row r="79" ht="22" customHeight="1">
      <x:c r="A79" s="39" t="str">
        <x:v>20 minutes</x:v>
      </x:c>
      <x:c r="B79" s="39"/>
      <x:c r="C79" s="153" t="str">
        <x:v>Purpose, authority and arrival</x:v>
      </x:c>
      <x:c r="D79" s="153"/>
      <x:c r="E79" s="153"/>
      <x:c r="F79" s="77" t="str">
        <x:v>Confirm what is open and what is fixed. Invite practical needs and a pass. [P04; F01; S01]</x:v>
      </x:c>
      <x:c r="G79" s="77"/>
      <x:c r="H79" s="77"/>
      <x:c r="I79" s="77"/>
      <x:c r="J79" s="77"/>
      <x:c r="K79" s="77"/>
      <x:c r="L79" s="77"/>
      <x:c r="M79" s="12"/>
      <x:c r="N79" s="12"/>
    </x:row>
    <x:row r="80" ht="22" customHeight="1">
      <x:c r="A80" s="39"/>
      <x:c r="B80" s="39"/>
      <x:c r="C80" s="153"/>
      <x:c r="D80" s="153"/>
      <x:c r="E80" s="153"/>
      <x:c r="F80" s="77"/>
      <x:c r="G80" s="77"/>
      <x:c r="H80" s="77"/>
      <x:c r="I80" s="77"/>
      <x:c r="J80" s="77"/>
      <x:c r="K80" s="77"/>
      <x:c r="L80" s="77"/>
      <x:c r="M80" s="12"/>
      <x:c r="N80" s="12"/>
    </x:row>
    <x:row r="81" ht="22" customHeight="1">
      <x:c r="A81" s="39"/>
      <x:c r="B81" s="39"/>
      <x:c r="C81" s="153"/>
      <x:c r="D81" s="153"/>
      <x:c r="E81" s="153"/>
      <x:c r="F81" s="77"/>
      <x:c r="G81" s="77"/>
      <x:c r="H81" s="77"/>
      <x:c r="I81" s="77"/>
      <x:c r="J81" s="77"/>
      <x:c r="K81" s="77"/>
      <x:c r="L81" s="77"/>
      <x:c r="M81" s="12"/>
      <x:c r="N81" s="12"/>
    </x:row>
    <x:row r="82" ht="22" customHeight="1">
      <x:c r="A82" s="39" t="str">
        <x:v>35 minutes</x:v>
      </x:c>
      <x:c r="B82" s="39"/>
      <x:c r="C82" s="153" t="str">
        <x:v>Evidence and strategic question</x:v>
      </x:c>
      <x:c r="D82" s="153"/>
      <x:c r="E82" s="153"/>
      <x:c r="F82" s="77" t="str">
        <x:v>Examine the shared evidence and distinguish observations from interpretations. [M01; M04]</x:v>
      </x:c>
      <x:c r="G82" s="77"/>
      <x:c r="H82" s="77"/>
      <x:c r="I82" s="77"/>
      <x:c r="J82" s="77"/>
      <x:c r="K82" s="77"/>
      <x:c r="L82" s="77"/>
      <x:c r="M82" s="12"/>
      <x:c r="N82" s="12"/>
    </x:row>
    <x:row r="83" ht="22" customHeight="1">
      <x:c r="A83" s="39"/>
      <x:c r="B83" s="39"/>
      <x:c r="C83" s="153"/>
      <x:c r="D83" s="153"/>
      <x:c r="E83" s="153"/>
      <x:c r="F83" s="77"/>
      <x:c r="G83" s="77"/>
      <x:c r="H83" s="77"/>
      <x:c r="I83" s="77"/>
      <x:c r="J83" s="77"/>
      <x:c r="K83" s="77"/>
      <x:c r="L83" s="77"/>
      <x:c r="M83" s="12"/>
      <x:c r="N83" s="12"/>
    </x:row>
    <x:row r="84" ht="22" customHeight="1">
      <x:c r="A84" s="39"/>
      <x:c r="B84" s="39"/>
      <x:c r="C84" s="153"/>
      <x:c r="D84" s="153"/>
      <x:c r="E84" s="153"/>
      <x:c r="F84" s="77"/>
      <x:c r="G84" s="77"/>
      <x:c r="H84" s="77"/>
      <x:c r="I84" s="77"/>
      <x:c r="J84" s="77"/>
      <x:c r="K84" s="77"/>
      <x:c r="L84" s="77"/>
      <x:c r="M84" s="12"/>
      <x:c r="N84" s="12"/>
    </x:row>
    <x:row r="85" ht="22" customHeight="1">
      <x:c r="A85" s="39" t="str">
        <x:v>25 minutes</x:v>
      </x:c>
      <x:c r="B85" s="39"/>
      <x:c r="C85" s="153" t="str">
        <x:v>Generate possibilities</x:v>
      </x:c>
      <x:c r="D85" s="153"/>
      <x:c r="E85" s="153"/>
      <x:c r="F85" s="77" t="str">
        <x:v>Think independently, then develop ideas in pairs and quartets. [S03; M03]</x:v>
      </x:c>
      <x:c r="G85" s="77"/>
      <x:c r="H85" s="77"/>
      <x:c r="I85" s="77"/>
      <x:c r="J85" s="77"/>
      <x:c r="K85" s="77"/>
      <x:c r="L85" s="77"/>
      <x:c r="M85" s="12"/>
      <x:c r="N85" s="12"/>
    </x:row>
    <x:row r="86" ht="22" customHeight="1">
      <x:c r="A86" s="39"/>
      <x:c r="B86" s="39"/>
      <x:c r="C86" s="153"/>
      <x:c r="D86" s="153"/>
      <x:c r="E86" s="153"/>
      <x:c r="F86" s="77"/>
      <x:c r="G86" s="77"/>
      <x:c r="H86" s="77"/>
      <x:c r="I86" s="77"/>
      <x:c r="J86" s="77"/>
      <x:c r="K86" s="77"/>
      <x:c r="L86" s="77"/>
      <x:c r="M86" s="12"/>
      <x:c r="N86" s="12"/>
    </x:row>
    <x:row r="87" ht="22" customHeight="1">
      <x:c r="A87" s="39"/>
      <x:c r="B87" s="39"/>
      <x:c r="C87" s="153"/>
      <x:c r="D87" s="153"/>
      <x:c r="E87" s="153"/>
      <x:c r="F87" s="77"/>
      <x:c r="G87" s="77"/>
      <x:c r="H87" s="77"/>
      <x:c r="I87" s="77"/>
      <x:c r="J87" s="77"/>
      <x:c r="K87" s="77"/>
      <x:c r="L87" s="77"/>
      <x:c r="M87" s="12"/>
      <x:c r="N87" s="12"/>
    </x:row>
    <x:row r="88" ht="22" customHeight="1">
      <x:c r="A88" s="39" t="str">
        <x:v>15 minutes</x:v>
      </x:c>
      <x:c r="B88" s="39"/>
      <x:c r="C88" s="153" t="str">
        <x:v>Break</x:v>
      </x:c>
      <x:c r="D88" s="153"/>
      <x:c r="E88" s="153"/>
      <x:c r="F88" s="77" t="str">
        <x:v>Provide a genuine break and private access to the co-facilitator. [F03]</x:v>
      </x:c>
      <x:c r="G88" s="77"/>
      <x:c r="H88" s="77"/>
      <x:c r="I88" s="77"/>
      <x:c r="J88" s="77"/>
      <x:c r="K88" s="77"/>
      <x:c r="L88" s="77"/>
      <x:c r="M88" s="12"/>
      <x:c r="N88" s="12"/>
    </x:row>
    <x:row r="89" ht="22" customHeight="1">
      <x:c r="A89" s="39"/>
      <x:c r="B89" s="39"/>
      <x:c r="C89" s="153"/>
      <x:c r="D89" s="153"/>
      <x:c r="E89" s="153"/>
      <x:c r="F89" s="77"/>
      <x:c r="G89" s="77"/>
      <x:c r="H89" s="77"/>
      <x:c r="I89" s="77"/>
      <x:c r="J89" s="77"/>
      <x:c r="K89" s="77"/>
      <x:c r="L89" s="77"/>
      <x:c r="M89" s="12"/>
      <x:c r="N89" s="12"/>
    </x:row>
    <x:row r="90" ht="22" customHeight="1">
      <x:c r="A90" s="39"/>
      <x:c r="B90" s="39"/>
      <x:c r="C90" s="153"/>
      <x:c r="D90" s="153"/>
      <x:c r="E90" s="153"/>
      <x:c r="F90" s="77"/>
      <x:c r="G90" s="77"/>
      <x:c r="H90" s="77"/>
      <x:c r="I90" s="77"/>
      <x:c r="J90" s="77"/>
      <x:c r="K90" s="77"/>
      <x:c r="L90" s="77"/>
      <x:c r="M90" s="12"/>
      <x:c r="N90" s="12"/>
    </x:row>
    <x:row r="91" ht="22" customHeight="1">
      <x:c r="A91" s="39" t="str">
        <x:v>40 minutes</x:v>
      </x:c>
      <x:c r="B91" s="39"/>
      <x:c r="C91" s="153" t="str">
        <x:v>Cluster, interpret and challenge</x:v>
      </x:c>
      <x:c r="D91" s="153"/>
      <x:c r="E91" s="153"/>
      <x:c r="F91" s="77" t="str">
        <x:v>Name patterns and contradictions; test assumptions rather than selecting the loudest idea. [M05; C03]</x:v>
      </x:c>
      <x:c r="G91" s="77"/>
      <x:c r="H91" s="77"/>
      <x:c r="I91" s="77"/>
      <x:c r="J91" s="77"/>
      <x:c r="K91" s="77"/>
      <x:c r="L91" s="77"/>
      <x:c r="M91" s="12"/>
      <x:c r="N91" s="12"/>
    </x:row>
    <x:row r="92" ht="22" customHeight="1">
      <x:c r="A92" s="39"/>
      <x:c r="B92" s="39"/>
      <x:c r="C92" s="153"/>
      <x:c r="D92" s="153"/>
      <x:c r="E92" s="153"/>
      <x:c r="F92" s="77"/>
      <x:c r="G92" s="77"/>
      <x:c r="H92" s="77"/>
      <x:c r="I92" s="77"/>
      <x:c r="J92" s="77"/>
      <x:c r="K92" s="77"/>
      <x:c r="L92" s="77"/>
      <x:c r="M92" s="12"/>
      <x:c r="N92" s="12"/>
    </x:row>
    <x:row r="93" ht="22" customHeight="1">
      <x:c r="A93" s="39"/>
      <x:c r="B93" s="39"/>
      <x:c r="C93" s="153"/>
      <x:c r="D93" s="153"/>
      <x:c r="E93" s="153"/>
      <x:c r="F93" s="77"/>
      <x:c r="G93" s="77"/>
      <x:c r="H93" s="77"/>
      <x:c r="I93" s="77"/>
      <x:c r="J93" s="77"/>
      <x:c r="K93" s="77"/>
      <x:c r="L93" s="77"/>
      <x:c r="M93" s="12"/>
      <x:c r="N93" s="12"/>
    </x:row>
    <x:row r="94" ht="22" customHeight="1">
      <x:c r="A94" s="39" t="str">
        <x:v>40 minutes</x:v>
      </x:c>
      <x:c r="B94" s="39"/>
      <x:c r="C94" s="153" t="str">
        <x:v>Appraise and shape priorities</x:v>
      </x:c>
      <x:c r="D94" s="153"/>
      <x:c r="E94" s="153"/>
      <x:c r="F94" s="77" t="str">
        <x:v>Agree criteria, compare options and record resource assumptions. [S12; C07]</x:v>
      </x:c>
      <x:c r="G94" s="77"/>
      <x:c r="H94" s="77"/>
      <x:c r="I94" s="77"/>
      <x:c r="J94" s="77"/>
      <x:c r="K94" s="77"/>
      <x:c r="L94" s="77"/>
      <x:c r="M94" s="12"/>
      <x:c r="N94" s="12"/>
    </x:row>
    <x:row r="95" ht="22" customHeight="1">
      <x:c r="A95" s="39"/>
      <x:c r="B95" s="39"/>
      <x:c r="C95" s="153"/>
      <x:c r="D95" s="153"/>
      <x:c r="E95" s="153"/>
      <x:c r="F95" s="77"/>
      <x:c r="G95" s="77"/>
      <x:c r="H95" s="77"/>
      <x:c r="I95" s="77"/>
      <x:c r="J95" s="77"/>
      <x:c r="K95" s="77"/>
      <x:c r="L95" s="77"/>
      <x:c r="M95" s="12"/>
      <x:c r="N95" s="12"/>
    </x:row>
    <x:row r="96" ht="22" customHeight="1">
      <x:c r="A96" s="39"/>
      <x:c r="B96" s="39"/>
      <x:c r="C96" s="153"/>
      <x:c r="D96" s="153"/>
      <x:c r="E96" s="153"/>
      <x:c r="F96" s="77"/>
      <x:c r="G96" s="77"/>
      <x:c r="H96" s="77"/>
      <x:c r="I96" s="77"/>
      <x:c r="J96" s="77"/>
      <x:c r="K96" s="77"/>
      <x:c r="L96" s="77"/>
      <x:c r="M96" s="12"/>
      <x:c r="N96" s="12"/>
    </x:row>
    <x:row r="97" ht="22" customHeight="1">
      <x:c r="A97" s="39" t="str">
        <x:v>15 minutes</x:v>
      </x:c>
      <x:c r="B97" s="39"/>
      <x:c r="C97" s="153" t="str">
        <x:v>Break</x:v>
      </x:c>
      <x:c r="D97" s="153"/>
      <x:c r="E97" s="153"/>
      <x:c r="F97" s="77" t="str">
        <x:v>Protect the break; reduce report-back time rather than removing it. [F03]</x:v>
      </x:c>
      <x:c r="G97" s="77"/>
      <x:c r="H97" s="77"/>
      <x:c r="I97" s="77"/>
      <x:c r="J97" s="77"/>
      <x:c r="K97" s="77"/>
      <x:c r="L97" s="77"/>
      <x:c r="M97" s="12"/>
      <x:c r="N97" s="12"/>
    </x:row>
    <x:row r="98" ht="22" customHeight="1">
      <x:c r="A98" s="39"/>
      <x:c r="B98" s="39"/>
      <x:c r="C98" s="153"/>
      <x:c r="D98" s="153"/>
      <x:c r="E98" s="153"/>
      <x:c r="F98" s="77"/>
      <x:c r="G98" s="77"/>
      <x:c r="H98" s="77"/>
      <x:c r="I98" s="77"/>
      <x:c r="J98" s="77"/>
      <x:c r="K98" s="77"/>
      <x:c r="L98" s="77"/>
      <x:c r="M98" s="12"/>
      <x:c r="N98" s="12"/>
    </x:row>
    <x:row r="99" ht="22" customHeight="1">
      <x:c r="A99" s="39"/>
      <x:c r="B99" s="39"/>
      <x:c r="C99" s="153"/>
      <x:c r="D99" s="153"/>
      <x:c r="E99" s="153"/>
      <x:c r="F99" s="77"/>
      <x:c r="G99" s="77"/>
      <x:c r="H99" s="77"/>
      <x:c r="I99" s="77"/>
      <x:c r="J99" s="77"/>
      <x:c r="K99" s="77"/>
      <x:c r="L99" s="77"/>
      <x:c r="M99" s="12"/>
      <x:c r="N99" s="12"/>
    </x:row>
    <x:row r="100" ht="22" customHeight="1">
      <x:c r="A100" s="39" t="str">
        <x:v>35 minutes</x:v>
      </x:c>
      <x:c r="B100" s="39"/>
      <x:c r="C100" s="153" t="str">
        <x:v>Commitments and ownership</x:v>
      </x:c>
      <x:c r="D100" s="153"/>
      <x:c r="E100" s="153"/>
      <x:c r="F100" s="77" t="str">
        <x:v>Confirm what is a recommendation and what is authorised. Name owners and next evidence. [S13; S16]</x:v>
      </x:c>
      <x:c r="G100" s="77"/>
      <x:c r="H100" s="77"/>
      <x:c r="I100" s="77"/>
      <x:c r="J100" s="77"/>
      <x:c r="K100" s="77"/>
      <x:c r="L100" s="77"/>
      <x:c r="M100" s="12"/>
      <x:c r="N100" s="12"/>
    </x:row>
    <x:row r="101" ht="22" customHeight="1">
      <x:c r="A101" s="39"/>
      <x:c r="B101" s="39"/>
      <x:c r="C101" s="153"/>
      <x:c r="D101" s="153"/>
      <x:c r="E101" s="153"/>
      <x:c r="F101" s="77"/>
      <x:c r="G101" s="77"/>
      <x:c r="H101" s="77"/>
      <x:c r="I101" s="77"/>
      <x:c r="J101" s="77"/>
      <x:c r="K101" s="77"/>
      <x:c r="L101" s="77"/>
      <x:c r="M101" s="12"/>
      <x:c r="N101" s="12"/>
    </x:row>
    <x:row r="102" ht="22" customHeight="1">
      <x:c r="A102" s="39"/>
      <x:c r="B102" s="39"/>
      <x:c r="C102" s="153"/>
      <x:c r="D102" s="153"/>
      <x:c r="E102" s="153"/>
      <x:c r="F102" s="77"/>
      <x:c r="G102" s="77"/>
      <x:c r="H102" s="77"/>
      <x:c r="I102" s="77"/>
      <x:c r="J102" s="77"/>
      <x:c r="K102" s="77"/>
      <x:c r="L102" s="77"/>
      <x:c r="M102" s="12"/>
      <x:c r="N102" s="12"/>
    </x:row>
    <x:row r="103" ht="22" customHeight="1">
      <x:c r="A103" s="39" t="str">
        <x:v>15 minutes</x:v>
      </x:c>
      <x:c r="B103" s="39"/>
      <x:c r="C103" s="153" t="str">
        <x:v>Review and close</x:v>
      </x:c>
      <x:c r="D103" s="153"/>
      <x:c r="E103" s="153"/>
      <x:c r="F103" s="77" t="str">
        <x:v>Check outputs, retain unresolved matters and explain follow-up. [D08; V09]</x:v>
      </x:c>
      <x:c r="G103" s="77"/>
      <x:c r="H103" s="77"/>
      <x:c r="I103" s="77"/>
      <x:c r="J103" s="77"/>
      <x:c r="K103" s="77"/>
      <x:c r="L103" s="77"/>
      <x:c r="M103" s="12"/>
      <x:c r="N103" s="12"/>
    </x:row>
    <x:row r="104" ht="22" customHeight="1">
      <x:c r="A104" s="39"/>
      <x:c r="B104" s="39"/>
      <x:c r="C104" s="153"/>
      <x:c r="D104" s="153"/>
      <x:c r="E104" s="153"/>
      <x:c r="F104" s="77"/>
      <x:c r="G104" s="77"/>
      <x:c r="H104" s="77"/>
      <x:c r="I104" s="77"/>
      <x:c r="J104" s="77"/>
      <x:c r="K104" s="77"/>
      <x:c r="L104" s="77"/>
      <x:c r="M104" s="12"/>
      <x:c r="N104" s="12"/>
    </x:row>
    <x:row r="105" ht="22" customHeight="1">
      <x:c r="A105" s="39"/>
      <x:c r="B105" s="39"/>
      <x:c r="C105" s="153"/>
      <x:c r="D105" s="153"/>
      <x:c r="E105" s="153"/>
      <x:c r="F105" s="77"/>
      <x:c r="G105" s="77"/>
      <x:c r="H105" s="77"/>
      <x:c r="I105" s="77"/>
      <x:c r="J105" s="77"/>
      <x:c r="K105" s="77"/>
      <x:c r="L105" s="77"/>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 ref="A77:L77"/>
    <x:mergeCell ref="A79:B81"/>
    <x:mergeCell ref="C79:E81"/>
    <x:mergeCell ref="F79:L81"/>
    <x:mergeCell ref="A82:B84"/>
    <x:mergeCell ref="C82:E84"/>
    <x:mergeCell ref="F82:L84"/>
    <x:mergeCell ref="A85:B87"/>
    <x:mergeCell ref="C85:E87"/>
    <x:mergeCell ref="F85:L87"/>
    <x:mergeCell ref="A88:B90"/>
    <x:mergeCell ref="C88:E90"/>
    <x:mergeCell ref="F88:L90"/>
    <x:mergeCell ref="A91:B93"/>
    <x:mergeCell ref="C91:E93"/>
    <x:mergeCell ref="F91:L93"/>
    <x:mergeCell ref="A94:B96"/>
    <x:mergeCell ref="C94:E96"/>
    <x:mergeCell ref="F94:L96"/>
    <x:mergeCell ref="A97:B99"/>
    <x:mergeCell ref="C97:E99"/>
    <x:mergeCell ref="F97:L99"/>
    <x:mergeCell ref="A100:B102"/>
    <x:mergeCell ref="C100:E102"/>
    <x:mergeCell ref="F100:L102"/>
    <x:mergeCell ref="A103:B105"/>
    <x:mergeCell ref="C103:E105"/>
    <x:mergeCell ref="F103:L105"/>
  </x:mergeCells>
  <x:pageMargins left="0.7" right="0.7" top="0.75" bottom="0.75" header="0.3" footer="0.3"/>
</x:worksheet>
</file>

<file path=xl/worksheets/sheet78.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W03 | Team working-agreement renewal</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Help an intact team review how it works and negotiate practical agreements without turning the event into group therapy.</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W03 | Workshop playbooks | 4 hours including breaks</x:v>
      </x:c>
      <x:c r="B8" s="34"/>
      <x:c r="C8" s="34"/>
      <x:c r="D8" s="34"/>
      <x:c r="E8" s="34"/>
      <x:c r="F8" s="34"/>
      <x:c r="G8" s="34" t="str">
        <x:f>IFERROR(IF(HYPERLINK("HR_Delivery_Facilitation_Framework_and_Toolkit.pdf#page=315","PDF guide 315 / form 316 / example 317")="PDF guide 315 / form 316 / example 317",HYPERLINK("HR_Delivery_Facilitation_Framework_and_Toolkit.pdf#page=315","PDF guide 315 / form 316 / example 317"),"PDF guide 315 / form 316 / example 317"),"PDF guide 315 / form 316 / example 317")</x:f>
        <x:v>PDF guide 315 / form 316 / example 317</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Purpose</x:v>
      </x:c>
      <x:c r="B10" s="39"/>
      <x:c r="C10" s="39"/>
      <x:c r="D10" s="39"/>
      <x:c r="E10" s="39"/>
      <x:c r="F10" s="39"/>
      <x:c r="G10" s="39" t="str">
        <x:v>02  Pre-work</x:v>
      </x:c>
      <x:c r="H10" s="39"/>
      <x:c r="I10" s="39"/>
      <x:c r="J10" s="39"/>
      <x:c r="K10" s="39"/>
      <x:c r="L10" s="39"/>
      <x:c r="M10" s="12"/>
      <x:c r="N10" s="12"/>
    </x:row>
    <x:row r="11" ht="22" customHeight="1">
      <x:c r="A11" s="43" t="str">
        <x:v>Describe the practical team outcome.</x:v>
      </x:c>
      <x:c r="B11" s="43"/>
      <x:c r="C11" s="43"/>
      <x:c r="D11" s="43"/>
      <x:c r="E11" s="43"/>
      <x:c r="F11" s="43"/>
      <x:c r="G11" s="43" t="str">
        <x:v>Identify preparation and exclusions.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Activities</x:v>
      </x:c>
      <x:c r="B18" s="39"/>
      <x:c r="C18" s="39"/>
      <x:c r="D18" s="39"/>
      <x:c r="E18" s="39"/>
      <x:c r="F18" s="39"/>
      <x:c r="G18" s="39" t="str">
        <x:v>04  Working agreements</x:v>
      </x:c>
      <x:c r="H18" s="39"/>
      <x:c r="I18" s="39"/>
      <x:c r="J18" s="39"/>
      <x:c r="K18" s="39"/>
      <x:c r="L18" s="39"/>
      <x:c r="M18" s="12"/>
      <x:c r="N18" s="12"/>
    </x:row>
    <x:row r="19" ht="22" customHeight="1">
      <x:c r="A19" s="43" t="str">
        <x:v>Use the timed sequence and linked tools.</x:v>
      </x:c>
      <x:c r="B19" s="43"/>
      <x:c r="C19" s="43"/>
      <x:c r="D19" s="43"/>
      <x:c r="E19" s="43"/>
      <x:c r="F19" s="43"/>
      <x:c r="G19" s="43" t="str">
        <x:v>Define observable commitments.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Boundary response</x:v>
      </x:c>
      <x:c r="B26" s="39"/>
      <x:c r="C26" s="39"/>
      <x:c r="D26" s="39"/>
      <x:c r="E26" s="39"/>
      <x:c r="F26" s="39"/>
      <x:c r="G26" s="39" t="str">
        <x:v>06  Review</x:v>
      </x:c>
      <x:c r="H26" s="39"/>
      <x:c r="I26" s="39"/>
      <x:c r="J26" s="39"/>
      <x:c r="K26" s="39"/>
      <x:c r="L26" s="39"/>
      <x:c r="M26" s="12"/>
      <x:c r="N26" s="12"/>
    </x:row>
    <x:row r="27" ht="22" customHeight="1">
      <x:c r="A27" s="43" t="str">
        <x:v>Prepare a separate route for sensitive matters.</x:v>
      </x:c>
      <x:c r="B27" s="43"/>
      <x:c r="C27" s="43"/>
      <x:c r="D27" s="43"/>
      <x:c r="E27" s="43"/>
      <x:c r="F27" s="43"/>
      <x:c r="G27" s="43" t="str">
        <x:v>Set a practical continuity mechanism.</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team has concrete agreements and a review mechanism, not a forced emotional resolution.</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Interview the sponsor and a cross-section of members beforehand. Screen for formal grievances, serious harm or matters requiring a different process.</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Open with purpose, boundaries and optional contribution routes. Use work examples rather than asking for intimate histories.</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Explore effective episodes and difficult patterns, keeping observations distinct from interpretations and personal accusations.</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Negotiate a small number of working agreements with clear triggers, behaviours and review arrangements. Rehearse one agreement in a fictional scenario.</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Close with ownership and a review date. Do not require public forgiveness, declarations of trust or unanimous enthusiasm.</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Where coercion, harassment or a serious grievance is present, an ordinary team workshop may be the wrong intervention.</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Purpose</x:v>
      </x:c>
      <x:c r="B55" s="39"/>
      <x:c r="C55" s="39"/>
      <x:c r="D55" s="77" t="str">
        <x:v>Agree how the HR operations team will handle handovers, urgent work and unclear ownership.</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Pre-work</x:v>
      </x:c>
      <x:c r="B58" s="39"/>
      <x:c r="C58" s="39"/>
      <x:c r="D58" s="77" t="str">
        <x:v>Short confidential interviews reveal process tension but no issue that the team workshop should investigate as an individual case.</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Activities</x:v>
      </x:c>
      <x:c r="B61" s="39"/>
      <x:c r="C61" s="39"/>
      <x:c r="D61" s="77" t="str">
        <x:v>F01 arrival; V03 successful practice; M05 patterns; C07 concerns; S15 rehearsal; V09 close.</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Working agreements</x:v>
      </x:c>
      <x:c r="B64" s="39"/>
      <x:c r="C64" s="39"/>
      <x:c r="D64" s="77" t="str">
        <x:v>Check the receiving role, distinguish urgency, clarify missing information and use a named exception route.</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Boundary response</x:v>
      </x:c>
      <x:c r="B67" s="39"/>
      <x:c r="C67" s="39"/>
      <x:c r="D67" s="77" t="str">
        <x:v>If an identifiable grievance arises, pause and refer it privately. Do not ask the group to judge its truth or the person involved.</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Review</x:v>
      </x:c>
      <x:c r="B70" s="39"/>
      <x:c r="C70" s="39"/>
      <x:c r="D70" s="77" t="str">
        <x:v>Team reviews two anonymised examples at its fortnightly meeting and updates the agreement if it is not workable.</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U01; R03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73" t="str">
        <x:v>RUN-SHEET / FICTIONAL DESIGN TO ADAPT</x:v>
      </x:c>
      <x:c r="B77" s="73"/>
      <x:c r="C77" s="73"/>
      <x:c r="D77" s="73"/>
      <x:c r="E77" s="73"/>
      <x:c r="F77" s="73"/>
      <x:c r="G77" s="73"/>
      <x:c r="H77" s="73"/>
      <x:c r="I77" s="73"/>
      <x:c r="J77" s="73"/>
      <x:c r="K77" s="73"/>
      <x:c r="L77" s="73"/>
      <x:c r="M77" s="12"/>
      <x:c r="N77" s="12"/>
    </x:row>
    <x:row r="78" ht="22" customHeight="1">
      <x:c r="A78" s="12"/>
      <x:c r="B78" s="12"/>
      <x:c r="C78" s="12"/>
      <x:c r="D78" s="12"/>
      <x:c r="E78" s="12"/>
      <x:c r="F78" s="12"/>
      <x:c r="G78" s="12"/>
      <x:c r="H78" s="12"/>
      <x:c r="I78" s="12"/>
      <x:c r="J78" s="12"/>
      <x:c r="K78" s="12"/>
      <x:c r="L78" s="12"/>
      <x:c r="M78" s="12"/>
      <x:c r="N78" s="12"/>
    </x:row>
    <x:row r="79" ht="22" customHeight="1">
      <x:c r="A79" s="39" t="str">
        <x:v>20 minutes</x:v>
      </x:c>
      <x:c r="B79" s="39"/>
      <x:c r="C79" s="153" t="str">
        <x:v>Purpose and boundaries</x:v>
      </x:c>
      <x:c r="D79" s="153"/>
      <x:c r="E79" s="153"/>
      <x:c r="F79" s="77" t="str">
        <x:v>Agree a work-focused remit, choice and routes for sensitive issues. [S01; F01]</x:v>
      </x:c>
      <x:c r="G79" s="77"/>
      <x:c r="H79" s="77"/>
      <x:c r="I79" s="77"/>
      <x:c r="J79" s="77"/>
      <x:c r="K79" s="77"/>
      <x:c r="L79" s="77"/>
      <x:c r="M79" s="12"/>
      <x:c r="N79" s="12"/>
    </x:row>
    <x:row r="80" ht="22" customHeight="1">
      <x:c r="A80" s="39"/>
      <x:c r="B80" s="39"/>
      <x:c r="C80" s="153"/>
      <x:c r="D80" s="153"/>
      <x:c r="E80" s="153"/>
      <x:c r="F80" s="77"/>
      <x:c r="G80" s="77"/>
      <x:c r="H80" s="77"/>
      <x:c r="I80" s="77"/>
      <x:c r="J80" s="77"/>
      <x:c r="K80" s="77"/>
      <x:c r="L80" s="77"/>
      <x:c r="M80" s="12"/>
      <x:c r="N80" s="12"/>
    </x:row>
    <x:row r="81" ht="22" customHeight="1">
      <x:c r="A81" s="39"/>
      <x:c r="B81" s="39"/>
      <x:c r="C81" s="153"/>
      <x:c r="D81" s="153"/>
      <x:c r="E81" s="153"/>
      <x:c r="F81" s="77"/>
      <x:c r="G81" s="77"/>
      <x:c r="H81" s="77"/>
      <x:c r="I81" s="77"/>
      <x:c r="J81" s="77"/>
      <x:c r="K81" s="77"/>
      <x:c r="L81" s="77"/>
      <x:c r="M81" s="12"/>
      <x:c r="N81" s="12"/>
    </x:row>
    <x:row r="82" ht="22" customHeight="1">
      <x:c r="A82" s="39" t="str">
        <x:v>35 minutes</x:v>
      </x:c>
      <x:c r="B82" s="39"/>
      <x:c r="C82" s="153" t="str">
        <x:v>Successful work episodes</x:v>
      </x:c>
      <x:c r="D82" s="153"/>
      <x:c r="E82" s="153"/>
      <x:c r="F82" s="77" t="str">
        <x:v>Explore what helped a specific piece of teamwork, with limits and counterexamples. [V03; M02]</x:v>
      </x:c>
      <x:c r="G82" s="77"/>
      <x:c r="H82" s="77"/>
      <x:c r="I82" s="77"/>
      <x:c r="J82" s="77"/>
      <x:c r="K82" s="77"/>
      <x:c r="L82" s="77"/>
      <x:c r="M82" s="12"/>
      <x:c r="N82" s="12"/>
    </x:row>
    <x:row r="83" ht="22" customHeight="1">
      <x:c r="A83" s="39"/>
      <x:c r="B83" s="39"/>
      <x:c r="C83" s="153"/>
      <x:c r="D83" s="153"/>
      <x:c r="E83" s="153"/>
      <x:c r="F83" s="77"/>
      <x:c r="G83" s="77"/>
      <x:c r="H83" s="77"/>
      <x:c r="I83" s="77"/>
      <x:c r="J83" s="77"/>
      <x:c r="K83" s="77"/>
      <x:c r="L83" s="77"/>
      <x:c r="M83" s="12"/>
      <x:c r="N83" s="12"/>
    </x:row>
    <x:row r="84" ht="22" customHeight="1">
      <x:c r="A84" s="39"/>
      <x:c r="B84" s="39"/>
      <x:c r="C84" s="153"/>
      <x:c r="D84" s="153"/>
      <x:c r="E84" s="153"/>
      <x:c r="F84" s="77"/>
      <x:c r="G84" s="77"/>
      <x:c r="H84" s="77"/>
      <x:c r="I84" s="77"/>
      <x:c r="J84" s="77"/>
      <x:c r="K84" s="77"/>
      <x:c r="L84" s="77"/>
      <x:c r="M84" s="12"/>
      <x:c r="N84" s="12"/>
    </x:row>
    <x:row r="85" ht="22" customHeight="1">
      <x:c r="A85" s="39" t="str">
        <x:v>35 minutes</x:v>
      </x:c>
      <x:c r="B85" s="39"/>
      <x:c r="C85" s="153" t="str">
        <x:v>Patterns in current work</x:v>
      </x:c>
      <x:c r="D85" s="153"/>
      <x:c r="E85" s="153"/>
      <x:c r="F85" s="77" t="str">
        <x:v>Map observations and different interpretations without naming blame. [M05; C01]</x:v>
      </x:c>
      <x:c r="G85" s="77"/>
      <x:c r="H85" s="77"/>
      <x:c r="I85" s="77"/>
      <x:c r="J85" s="77"/>
      <x:c r="K85" s="77"/>
      <x:c r="L85" s="77"/>
      <x:c r="M85" s="12"/>
      <x:c r="N85" s="12"/>
    </x:row>
    <x:row r="86" ht="22" customHeight="1">
      <x:c r="A86" s="39"/>
      <x:c r="B86" s="39"/>
      <x:c r="C86" s="153"/>
      <x:c r="D86" s="153"/>
      <x:c r="E86" s="153"/>
      <x:c r="F86" s="77"/>
      <x:c r="G86" s="77"/>
      <x:c r="H86" s="77"/>
      <x:c r="I86" s="77"/>
      <x:c r="J86" s="77"/>
      <x:c r="K86" s="77"/>
      <x:c r="L86" s="77"/>
      <x:c r="M86" s="12"/>
      <x:c r="N86" s="12"/>
    </x:row>
    <x:row r="87" ht="22" customHeight="1">
      <x:c r="A87" s="39"/>
      <x:c r="B87" s="39"/>
      <x:c r="C87" s="153"/>
      <x:c r="D87" s="153"/>
      <x:c r="E87" s="153"/>
      <x:c r="F87" s="77"/>
      <x:c r="G87" s="77"/>
      <x:c r="H87" s="77"/>
      <x:c r="I87" s="77"/>
      <x:c r="J87" s="77"/>
      <x:c r="K87" s="77"/>
      <x:c r="L87" s="77"/>
      <x:c r="M87" s="12"/>
      <x:c r="N87" s="12"/>
    </x:row>
    <x:row r="88" ht="22" customHeight="1">
      <x:c r="A88" s="39" t="str">
        <x:v>15 minutes</x:v>
      </x:c>
      <x:c r="B88" s="39"/>
      <x:c r="C88" s="153" t="str">
        <x:v>Break</x:v>
      </x:c>
      <x:c r="D88" s="153"/>
      <x:c r="E88" s="153"/>
      <x:c r="F88" s="77" t="str">
        <x:v>Pause and offer private support or clarification. [F03]</x:v>
      </x:c>
      <x:c r="G88" s="77"/>
      <x:c r="H88" s="77"/>
      <x:c r="I88" s="77"/>
      <x:c r="J88" s="77"/>
      <x:c r="K88" s="77"/>
      <x:c r="L88" s="77"/>
      <x:c r="M88" s="12"/>
      <x:c r="N88" s="12"/>
    </x:row>
    <x:row r="89" ht="22" customHeight="1">
      <x:c r="A89" s="39"/>
      <x:c r="B89" s="39"/>
      <x:c r="C89" s="153"/>
      <x:c r="D89" s="153"/>
      <x:c r="E89" s="153"/>
      <x:c r="F89" s="77"/>
      <x:c r="G89" s="77"/>
      <x:c r="H89" s="77"/>
      <x:c r="I89" s="77"/>
      <x:c r="J89" s="77"/>
      <x:c r="K89" s="77"/>
      <x:c r="L89" s="77"/>
      <x:c r="M89" s="12"/>
      <x:c r="N89" s="12"/>
    </x:row>
    <x:row r="90" ht="22" customHeight="1">
      <x:c r="A90" s="39"/>
      <x:c r="B90" s="39"/>
      <x:c r="C90" s="153"/>
      <x:c r="D90" s="153"/>
      <x:c r="E90" s="153"/>
      <x:c r="F90" s="77"/>
      <x:c r="G90" s="77"/>
      <x:c r="H90" s="77"/>
      <x:c r="I90" s="77"/>
      <x:c r="J90" s="77"/>
      <x:c r="K90" s="77"/>
      <x:c r="L90" s="77"/>
      <x:c r="M90" s="12"/>
      <x:c r="N90" s="12"/>
    </x:row>
    <x:row r="91" ht="22" customHeight="1">
      <x:c r="A91" s="39" t="str">
        <x:v>40 minutes</x:v>
      </x:c>
      <x:c r="B91" s="39"/>
      <x:c r="C91" s="153" t="str">
        <x:v>Concerns and working agreements</x:v>
      </x:c>
      <x:c r="D91" s="153"/>
      <x:c r="E91" s="153"/>
      <x:c r="F91" s="77" t="str">
        <x:v>Negotiate specific behaviours, triggers and exceptions. [C07; S13]</x:v>
      </x:c>
      <x:c r="G91" s="77"/>
      <x:c r="H91" s="77"/>
      <x:c r="I91" s="77"/>
      <x:c r="J91" s="77"/>
      <x:c r="K91" s="77"/>
      <x:c r="L91" s="77"/>
      <x:c r="M91" s="12"/>
      <x:c r="N91" s="12"/>
    </x:row>
    <x:row r="92" ht="22" customHeight="1">
      <x:c r="A92" s="39"/>
      <x:c r="B92" s="39"/>
      <x:c r="C92" s="153"/>
      <x:c r="D92" s="153"/>
      <x:c r="E92" s="153"/>
      <x:c r="F92" s="77"/>
      <x:c r="G92" s="77"/>
      <x:c r="H92" s="77"/>
      <x:c r="I92" s="77"/>
      <x:c r="J92" s="77"/>
      <x:c r="K92" s="77"/>
      <x:c r="L92" s="77"/>
      <x:c r="M92" s="12"/>
      <x:c r="N92" s="12"/>
    </x:row>
    <x:row r="93" ht="22" customHeight="1">
      <x:c r="A93" s="39"/>
      <x:c r="B93" s="39"/>
      <x:c r="C93" s="153"/>
      <x:c r="D93" s="153"/>
      <x:c r="E93" s="153"/>
      <x:c r="F93" s="77"/>
      <x:c r="G93" s="77"/>
      <x:c r="H93" s="77"/>
      <x:c r="I93" s="77"/>
      <x:c r="J93" s="77"/>
      <x:c r="K93" s="77"/>
      <x:c r="L93" s="77"/>
      <x:c r="M93" s="12"/>
      <x:c r="N93" s="12"/>
    </x:row>
    <x:row r="94" ht="22" customHeight="1">
      <x:c r="A94" s="39" t="str">
        <x:v>35 minutes</x:v>
      </x:c>
      <x:c r="B94" s="39"/>
      <x:c r="C94" s="153" t="str">
        <x:v>Rehearse an agreement</x:v>
      </x:c>
      <x:c r="D94" s="153"/>
      <x:c r="E94" s="153"/>
      <x:c r="F94" s="77" t="str">
        <x:v>Use a fictional scenario, observe behaviour and replay one changed response. [S15; C10]</x:v>
      </x:c>
      <x:c r="G94" s="77"/>
      <x:c r="H94" s="77"/>
      <x:c r="I94" s="77"/>
      <x:c r="J94" s="77"/>
      <x:c r="K94" s="77"/>
      <x:c r="L94" s="77"/>
      <x:c r="M94" s="12"/>
      <x:c r="N94" s="12"/>
    </x:row>
    <x:row r="95" ht="22" customHeight="1">
      <x:c r="A95" s="39"/>
      <x:c r="B95" s="39"/>
      <x:c r="C95" s="153"/>
      <x:c r="D95" s="153"/>
      <x:c r="E95" s="153"/>
      <x:c r="F95" s="77"/>
      <x:c r="G95" s="77"/>
      <x:c r="H95" s="77"/>
      <x:c r="I95" s="77"/>
      <x:c r="J95" s="77"/>
      <x:c r="K95" s="77"/>
      <x:c r="L95" s="77"/>
      <x:c r="M95" s="12"/>
      <x:c r="N95" s="12"/>
    </x:row>
    <x:row r="96" ht="22" customHeight="1">
      <x:c r="A96" s="39"/>
      <x:c r="B96" s="39"/>
      <x:c r="C96" s="153"/>
      <x:c r="D96" s="153"/>
      <x:c r="E96" s="153"/>
      <x:c r="F96" s="77"/>
      <x:c r="G96" s="77"/>
      <x:c r="H96" s="77"/>
      <x:c r="I96" s="77"/>
      <x:c r="J96" s="77"/>
      <x:c r="K96" s="77"/>
      <x:c r="L96" s="77"/>
      <x:c r="M96" s="12"/>
      <x:c r="N96" s="12"/>
    </x:row>
    <x:row r="97" ht="22" customHeight="1">
      <x:c r="A97" s="39" t="str">
        <x:v>15 minutes</x:v>
      </x:c>
      <x:c r="B97" s="39"/>
      <x:c r="C97" s="153" t="str">
        <x:v>Break</x:v>
      </x:c>
      <x:c r="D97" s="153"/>
      <x:c r="E97" s="153"/>
      <x:c r="F97" s="77" t="str">
        <x:v>Protect time for rest and transition. [F03]</x:v>
      </x:c>
      <x:c r="G97" s="77"/>
      <x:c r="H97" s="77"/>
      <x:c r="I97" s="77"/>
      <x:c r="J97" s="77"/>
      <x:c r="K97" s="77"/>
      <x:c r="L97" s="77"/>
      <x:c r="M97" s="12"/>
      <x:c r="N97" s="12"/>
    </x:row>
    <x:row r="98" ht="22" customHeight="1">
      <x:c r="A98" s="39"/>
      <x:c r="B98" s="39"/>
      <x:c r="C98" s="153"/>
      <x:c r="D98" s="153"/>
      <x:c r="E98" s="153"/>
      <x:c r="F98" s="77"/>
      <x:c r="G98" s="77"/>
      <x:c r="H98" s="77"/>
      <x:c r="I98" s="77"/>
      <x:c r="J98" s="77"/>
      <x:c r="K98" s="77"/>
      <x:c r="L98" s="77"/>
      <x:c r="M98" s="12"/>
      <x:c r="N98" s="12"/>
    </x:row>
    <x:row r="99" ht="22" customHeight="1">
      <x:c r="A99" s="39"/>
      <x:c r="B99" s="39"/>
      <x:c r="C99" s="153"/>
      <x:c r="D99" s="153"/>
      <x:c r="E99" s="153"/>
      <x:c r="F99" s="77"/>
      <x:c r="G99" s="77"/>
      <x:c r="H99" s="77"/>
      <x:c r="I99" s="77"/>
      <x:c r="J99" s="77"/>
      <x:c r="K99" s="77"/>
      <x:c r="L99" s="77"/>
      <x:c r="M99" s="12"/>
      <x:c r="N99" s="12"/>
    </x:row>
    <x:row r="100" ht="22" customHeight="1">
      <x:c r="A100" s="39" t="str">
        <x:v>30 minutes</x:v>
      </x:c>
      <x:c r="B100" s="39"/>
      <x:c r="C100" s="153" t="str">
        <x:v>Actions and review</x:v>
      </x:c>
      <x:c r="D100" s="153"/>
      <x:c r="E100" s="153"/>
      <x:c r="F100" s="77" t="str">
        <x:v>Confirm owners, dates and how the team will inspect the agreements. [S16; V09]</x:v>
      </x:c>
      <x:c r="G100" s="77"/>
      <x:c r="H100" s="77"/>
      <x:c r="I100" s="77"/>
      <x:c r="J100" s="77"/>
      <x:c r="K100" s="77"/>
      <x:c r="L100" s="77"/>
      <x:c r="M100" s="12"/>
      <x:c r="N100" s="12"/>
    </x:row>
    <x:row r="101" ht="22" customHeight="1">
      <x:c r="A101" s="39"/>
      <x:c r="B101" s="39"/>
      <x:c r="C101" s="153"/>
      <x:c r="D101" s="153"/>
      <x:c r="E101" s="153"/>
      <x:c r="F101" s="77"/>
      <x:c r="G101" s="77"/>
      <x:c r="H101" s="77"/>
      <x:c r="I101" s="77"/>
      <x:c r="J101" s="77"/>
      <x:c r="K101" s="77"/>
      <x:c r="L101" s="77"/>
      <x:c r="M101" s="12"/>
      <x:c r="N101" s="12"/>
    </x:row>
    <x:row r="102" ht="22" customHeight="1">
      <x:c r="A102" s="39"/>
      <x:c r="B102" s="39"/>
      <x:c r="C102" s="153"/>
      <x:c r="D102" s="153"/>
      <x:c r="E102" s="153"/>
      <x:c r="F102" s="77"/>
      <x:c r="G102" s="77"/>
      <x:c r="H102" s="77"/>
      <x:c r="I102" s="77"/>
      <x:c r="J102" s="77"/>
      <x:c r="K102" s="77"/>
      <x:c r="L102" s="77"/>
      <x:c r="M102" s="12"/>
      <x:c r="N102" s="12"/>
    </x:row>
    <x:row r="103" ht="22" customHeight="1">
      <x:c r="A103" s="39" t="str">
        <x:v>15 minutes</x:v>
      </x:c>
      <x:c r="B103" s="39"/>
      <x:c r="C103" s="153" t="str">
        <x:v>Optional reflection and close</x:v>
      </x:c>
      <x:c r="D103" s="153"/>
      <x:c r="E103" s="153"/>
      <x:c r="F103" s="77" t="str">
        <x:v>Invite useful learning or remaining concerns; do not require a positive declaration. [V06; D08]</x:v>
      </x:c>
      <x:c r="G103" s="77"/>
      <x:c r="H103" s="77"/>
      <x:c r="I103" s="77"/>
      <x:c r="J103" s="77"/>
      <x:c r="K103" s="77"/>
      <x:c r="L103" s="77"/>
      <x:c r="M103" s="12"/>
      <x:c r="N103" s="12"/>
    </x:row>
    <x:row r="104" ht="22" customHeight="1">
      <x:c r="A104" s="39"/>
      <x:c r="B104" s="39"/>
      <x:c r="C104" s="153"/>
      <x:c r="D104" s="153"/>
      <x:c r="E104" s="153"/>
      <x:c r="F104" s="77"/>
      <x:c r="G104" s="77"/>
      <x:c r="H104" s="77"/>
      <x:c r="I104" s="77"/>
      <x:c r="J104" s="77"/>
      <x:c r="K104" s="77"/>
      <x:c r="L104" s="77"/>
      <x:c r="M104" s="12"/>
      <x:c r="N104" s="12"/>
    </x:row>
    <x:row r="105" ht="22" customHeight="1">
      <x:c r="A105" s="39"/>
      <x:c r="B105" s="39"/>
      <x:c r="C105" s="153"/>
      <x:c r="D105" s="153"/>
      <x:c r="E105" s="153"/>
      <x:c r="F105" s="77"/>
      <x:c r="G105" s="77"/>
      <x:c r="H105" s="77"/>
      <x:c r="I105" s="77"/>
      <x:c r="J105" s="77"/>
      <x:c r="K105" s="77"/>
      <x:c r="L105" s="77"/>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 ref="A77:L77"/>
    <x:mergeCell ref="A79:B81"/>
    <x:mergeCell ref="C79:E81"/>
    <x:mergeCell ref="F79:L81"/>
    <x:mergeCell ref="A82:B84"/>
    <x:mergeCell ref="C82:E84"/>
    <x:mergeCell ref="F82:L84"/>
    <x:mergeCell ref="A85:B87"/>
    <x:mergeCell ref="C85:E87"/>
    <x:mergeCell ref="F85:L87"/>
    <x:mergeCell ref="A88:B90"/>
    <x:mergeCell ref="C88:E90"/>
    <x:mergeCell ref="F88:L90"/>
    <x:mergeCell ref="A91:B93"/>
    <x:mergeCell ref="C91:E93"/>
    <x:mergeCell ref="F91:L93"/>
    <x:mergeCell ref="A94:B96"/>
    <x:mergeCell ref="C94:E96"/>
    <x:mergeCell ref="F94:L96"/>
    <x:mergeCell ref="A97:B99"/>
    <x:mergeCell ref="C97:E99"/>
    <x:mergeCell ref="F97:L99"/>
    <x:mergeCell ref="A100:B102"/>
    <x:mergeCell ref="C100:E102"/>
    <x:mergeCell ref="F100:L102"/>
    <x:mergeCell ref="A103:B105"/>
    <x:mergeCell ref="C103:E105"/>
    <x:mergeCell ref="F103:L105"/>
  </x:mergeCells>
  <x:pageMargins left="0.7" right="0.7" top="0.75" bottom="0.75" header="0.3" footer="0.3"/>
</x:worksheet>
</file>

<file path=xl/worksheets/sheet79.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W04 | A 100-person cross-functional dialogue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Connect a large group through structured dialogue, visible synthesis and a responsible route from themes to action.</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W04 | Workshop playbooks | 4 hours; preparation is substantial</x:v>
      </x:c>
      <x:c r="B8" s="34"/>
      <x:c r="C8" s="34"/>
      <x:c r="D8" s="34"/>
      <x:c r="E8" s="34"/>
      <x:c r="F8" s="34"/>
      <x:c r="G8" s="34" t="str">
        <x:f>IFERROR(IF(HYPERLINK("HR_Delivery_Facilitation_Framework_and_Toolkit.pdf#page=319","PDF guide 319 / form 320 / example 321")="PDF guide 319 / form 320 / example 321",HYPERLINK("HR_Delivery_Facilitation_Framework_and_Toolkit.pdf#page=319","PDF guide 319 / form 320 / example 321"),"PDF guide 319 / form 320 / example 321"),"PDF guide 319 / form 320 / example 321")</x:f>
        <x:v>PDF guide 319 / form 320 / example 321</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Scale and staffing</x:v>
      </x:c>
      <x:c r="B10" s="39"/>
      <x:c r="C10" s="39"/>
      <x:c r="D10" s="39"/>
      <x:c r="E10" s="39"/>
      <x:c r="F10" s="39"/>
      <x:c r="G10" s="39" t="str">
        <x:v>02  Question sequence</x:v>
      </x:c>
      <x:c r="H10" s="39"/>
      <x:c r="I10" s="39"/>
      <x:c r="J10" s="39"/>
      <x:c r="K10" s="39"/>
      <x:c r="L10" s="39"/>
      <x:c r="M10" s="12"/>
      <x:c r="N10" s="12"/>
    </x:row>
    <x:row r="11" ht="22" customHeight="1">
      <x:c r="A11" s="43" t="str">
        <x:v>Plan the work at the actual scale.</x:v>
      </x:c>
      <x:c r="B11" s="43"/>
      <x:c r="C11" s="43"/>
      <x:c r="D11" s="43"/>
      <x:c r="E11" s="43"/>
      <x:c r="F11" s="43"/>
      <x:c r="G11" s="43" t="str">
        <x:v>Prepare three purposeful questions.</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Participation design</x:v>
      </x:c>
      <x:c r="B18" s="39"/>
      <x:c r="C18" s="39"/>
      <x:c r="D18" s="39"/>
      <x:c r="E18" s="39"/>
      <x:c r="F18" s="39"/>
      <x:c r="G18" s="39" t="str">
        <x:v>04  Harvest process</x:v>
      </x:c>
      <x:c r="H18" s="39"/>
      <x:c r="I18" s="39"/>
      <x:c r="J18" s="39"/>
      <x:c r="K18" s="39"/>
      <x:c r="L18" s="39"/>
      <x:c r="M18" s="12"/>
      <x:c r="N18" s="12"/>
    </x:row>
    <x:row r="19" ht="22" customHeight="1">
      <x:c r="A19" s="43" t="str">
        <x:v>Specify equivalent access.</x:v>
      </x:c>
      <x:c r="B19" s="43"/>
      <x:c r="C19" s="43"/>
      <x:c r="D19" s="43"/>
      <x:c r="E19" s="43"/>
      <x:c r="F19" s="43"/>
      <x:c r="G19" s="43" t="str">
        <x:v>Define traceable synthesis.</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Action route</x:v>
      </x:c>
      <x:c r="B26" s="39"/>
      <x:c r="C26" s="39"/>
      <x:c r="D26" s="39"/>
      <x:c r="E26" s="39"/>
      <x:c r="F26" s="39"/>
      <x:c r="G26" s="39" t="str">
        <x:v>06  Follow-up</x:v>
      </x:c>
      <x:c r="H26" s="39"/>
      <x:c r="I26" s="39"/>
      <x:c r="J26" s="39"/>
      <x:c r="K26" s="39"/>
      <x:c r="L26" s="39"/>
      <x:c r="M26" s="12"/>
      <x:c r="N26" s="12"/>
    </x:row>
    <x:row r="27" ht="22" customHeight="1">
      <x:c r="A27" s="43" t="str">
        <x:v>Prevent unowned enthusiasm.</x:v>
      </x:c>
      <x:c r="B27" s="43"/>
      <x:c r="C27" s="43"/>
      <x:c r="D27" s="43"/>
      <x:c r="E27" s="43"/>
      <x:c r="F27" s="43"/>
      <x:c r="G27" s="43" t="str">
        <x:v>Set response and validation commitments.</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The event produces a checked harvest and a credible decision route, not just a wall of notes.</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Confirm purpose, representation, access, table-host briefing and how outputs will influence decisions. Do not claim the event represents absent groups automatically.</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Open with an honest mandate and a clear question sequence. Use a World Cafe-style core of three twenty-minute rounds with accessible mixing arrangements.</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Use table hosts and a harvest team to retain insights, disagreements and open questions. Check themes with participants before making them executive headlines.</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Move from dialogue to voluntary action proposals, each with an owner and a next step. Distinguish proposals from authorised commitments.</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Close with the feedback timetable and publish a checked proceedings summary. Return to participants with the response from decision owners.</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Large scale magnifies weak logistics and power imbalances. Use experienced support and rehearse the information flow.</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Scale and staffing</x:v>
      </x:c>
      <x:c r="B55" s="39"/>
      <x:c r="C55" s="39"/>
      <x:c r="D55" s="77" t="str">
        <x:v>100 participants in 25 groups of four; lead facilitator, co-facilitator, access/technical support and trained table hosts. Staffing is a local planning design, not a universal ratio.</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Question sequence</x:v>
      </x:c>
      <x:c r="B58" s="39"/>
      <x:c r="C58" s="39"/>
      <x:c r="D58" s="77" t="str">
        <x:v>When does coordination work well? What makes that possible across boundaries? What practical change should we explore together?</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Participation design</x:v>
      </x:c>
      <x:c r="B61" s="39"/>
      <x:c r="C61" s="39"/>
      <x:c r="D61" s="77" t="str">
        <x:v>Mix perspectives between rounds with seated or remote alternatives. Offer written contributions and a quiet space; do not require movement or public speaking.</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Harvest process</x:v>
      </x:c>
      <x:c r="B64" s="39"/>
      <x:c r="C64" s="39"/>
      <x:c r="D64" s="77" t="str">
        <x:v>Each table submits one pattern, one difference and one unanswered question. The harvest team retains links to table records and invites corrections.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Action route</x:v>
      </x:c>
      <x:c r="B67" s="39"/>
      <x:c r="C67" s="39"/>
      <x:c r="D67" s="77" t="str">
        <x:v>Volunteers frame proposals with a next meeting and decision owner. No budget approval is implied by a popular table theme.</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Follow-up</x:v>
      </x:c>
      <x:c r="B70" s="39"/>
      <x:c r="C70" s="39"/>
      <x:c r="D70" s="77" t="str">
        <x:v>Proceedings within five working days; sponsor response within ten; affected but absent groups validate proposals before implementation.</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R08; R09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73" t="str">
        <x:v>RUN-SHEET / FICTIONAL DESIGN TO ADAPT</x:v>
      </x:c>
      <x:c r="B77" s="73"/>
      <x:c r="C77" s="73"/>
      <x:c r="D77" s="73"/>
      <x:c r="E77" s="73"/>
      <x:c r="F77" s="73"/>
      <x:c r="G77" s="73"/>
      <x:c r="H77" s="73"/>
      <x:c r="I77" s="73"/>
      <x:c r="J77" s="73"/>
      <x:c r="K77" s="73"/>
      <x:c r="L77" s="73"/>
      <x:c r="M77" s="12"/>
      <x:c r="N77" s="12"/>
    </x:row>
    <x:row r="78" ht="22" customHeight="1">
      <x:c r="A78" s="12"/>
      <x:c r="B78" s="12"/>
      <x:c r="C78" s="12"/>
      <x:c r="D78" s="12"/>
      <x:c r="E78" s="12"/>
      <x:c r="F78" s="12"/>
      <x:c r="G78" s="12"/>
      <x:c r="H78" s="12"/>
      <x:c r="I78" s="12"/>
      <x:c r="J78" s="12"/>
      <x:c r="K78" s="12"/>
      <x:c r="L78" s="12"/>
      <x:c r="M78" s="12"/>
      <x:c r="N78" s="12"/>
    </x:row>
    <x:row r="79" ht="22" customHeight="1">
      <x:c r="A79" s="39" t="str">
        <x:v>20 minutes</x:v>
      </x:c>
      <x:c r="B79" s="39"/>
      <x:c r="C79" s="153" t="str">
        <x:v>Welcome, mandate and access</x:v>
      </x:c>
      <x:c r="D79" s="153"/>
      <x:c r="E79" s="153"/>
      <x:c r="F79" s="77" t="str">
        <x:v>State how dialogue will influence decisions and how every person may contribute. [S01; P04; V01]</x:v>
      </x:c>
      <x:c r="G79" s="77"/>
      <x:c r="H79" s="77"/>
      <x:c r="I79" s="77"/>
      <x:c r="J79" s="77"/>
      <x:c r="K79" s="77"/>
      <x:c r="L79" s="77"/>
      <x:c r="M79" s="12"/>
      <x:c r="N79" s="12"/>
    </x:row>
    <x:row r="80" ht="22" customHeight="1">
      <x:c r="A80" s="39"/>
      <x:c r="B80" s="39"/>
      <x:c r="C80" s="153"/>
      <x:c r="D80" s="153"/>
      <x:c r="E80" s="153"/>
      <x:c r="F80" s="77"/>
      <x:c r="G80" s="77"/>
      <x:c r="H80" s="77"/>
      <x:c r="I80" s="77"/>
      <x:c r="J80" s="77"/>
      <x:c r="K80" s="77"/>
      <x:c r="L80" s="77"/>
      <x:c r="M80" s="12"/>
      <x:c r="N80" s="12"/>
    </x:row>
    <x:row r="81" ht="22" customHeight="1">
      <x:c r="A81" s="39"/>
      <x:c r="B81" s="39"/>
      <x:c r="C81" s="153"/>
      <x:c r="D81" s="153"/>
      <x:c r="E81" s="153"/>
      <x:c r="F81" s="77"/>
      <x:c r="G81" s="77"/>
      <x:c r="H81" s="77"/>
      <x:c r="I81" s="77"/>
      <x:c r="J81" s="77"/>
      <x:c r="K81" s="77"/>
      <x:c r="L81" s="77"/>
      <x:c r="M81" s="12"/>
      <x:c r="N81" s="12"/>
    </x:row>
    <x:row r="82" ht="22" customHeight="1">
      <x:c r="A82" s="39" t="str">
        <x:v>10 minutes</x:v>
      </x:c>
      <x:c r="B82" s="39"/>
      <x:c r="C82" s="153" t="str">
        <x:v>Question and host briefing</x:v>
      </x:c>
      <x:c r="D82" s="153"/>
      <x:c r="E82" s="153"/>
      <x:c r="F82" s="77" t="str">
        <x:v>Explain the three rounds, capture and accessible mixing. [S06]</x:v>
      </x:c>
      <x:c r="G82" s="77"/>
      <x:c r="H82" s="77"/>
      <x:c r="I82" s="77"/>
      <x:c r="J82" s="77"/>
      <x:c r="K82" s="77"/>
      <x:c r="L82" s="77"/>
      <x:c r="M82" s="12"/>
      <x:c r="N82" s="12"/>
    </x:row>
    <x:row r="83" ht="22" customHeight="1">
      <x:c r="A83" s="39"/>
      <x:c r="B83" s="39"/>
      <x:c r="C83" s="153"/>
      <x:c r="D83" s="153"/>
      <x:c r="E83" s="153"/>
      <x:c r="F83" s="77"/>
      <x:c r="G83" s="77"/>
      <x:c r="H83" s="77"/>
      <x:c r="I83" s="77"/>
      <x:c r="J83" s="77"/>
      <x:c r="K83" s="77"/>
      <x:c r="L83" s="77"/>
      <x:c r="M83" s="12"/>
      <x:c r="N83" s="12"/>
    </x:row>
    <x:row r="84" ht="22" customHeight="1">
      <x:c r="A84" s="39"/>
      <x:c r="B84" s="39"/>
      <x:c r="C84" s="153"/>
      <x:c r="D84" s="153"/>
      <x:c r="E84" s="153"/>
      <x:c r="F84" s="77"/>
      <x:c r="G84" s="77"/>
      <x:c r="H84" s="77"/>
      <x:c r="I84" s="77"/>
      <x:c r="J84" s="77"/>
      <x:c r="K84" s="77"/>
      <x:c r="L84" s="77"/>
      <x:c r="M84" s="12"/>
      <x:c r="N84" s="12"/>
    </x:row>
    <x:row r="85" ht="22" customHeight="1">
      <x:c r="A85" s="39" t="str">
        <x:v>20 minutes</x:v>
      </x:c>
      <x:c r="B85" s="39"/>
      <x:c r="C85" s="153" t="str">
        <x:v>Dialogue round one</x:v>
      </x:c>
      <x:c r="D85" s="153"/>
      <x:c r="E85" s="153"/>
      <x:c r="F85" s="77" t="str">
        <x:v>When does coordination work well, and what conditions make it possible? [S06; V03]</x:v>
      </x:c>
      <x:c r="G85" s="77"/>
      <x:c r="H85" s="77"/>
      <x:c r="I85" s="77"/>
      <x:c r="J85" s="77"/>
      <x:c r="K85" s="77"/>
      <x:c r="L85" s="77"/>
      <x:c r="M85" s="12"/>
      <x:c r="N85" s="12"/>
    </x:row>
    <x:row r="86" ht="22" customHeight="1">
      <x:c r="A86" s="39"/>
      <x:c r="B86" s="39"/>
      <x:c r="C86" s="153"/>
      <x:c r="D86" s="153"/>
      <x:c r="E86" s="153"/>
      <x:c r="F86" s="77"/>
      <x:c r="G86" s="77"/>
      <x:c r="H86" s="77"/>
      <x:c r="I86" s="77"/>
      <x:c r="J86" s="77"/>
      <x:c r="K86" s="77"/>
      <x:c r="L86" s="77"/>
      <x:c r="M86" s="12"/>
      <x:c r="N86" s="12"/>
    </x:row>
    <x:row r="87" ht="22" customHeight="1">
      <x:c r="A87" s="39"/>
      <x:c r="B87" s="39"/>
      <x:c r="C87" s="153"/>
      <x:c r="D87" s="153"/>
      <x:c r="E87" s="153"/>
      <x:c r="F87" s="77"/>
      <x:c r="G87" s="77"/>
      <x:c r="H87" s="77"/>
      <x:c r="I87" s="77"/>
      <x:c r="J87" s="77"/>
      <x:c r="K87" s="77"/>
      <x:c r="L87" s="77"/>
      <x:c r="M87" s="12"/>
      <x:c r="N87" s="12"/>
    </x:row>
    <x:row r="88" ht="22" customHeight="1">
      <x:c r="A88" s="39" t="str">
        <x:v>5 minutes</x:v>
      </x:c>
      <x:c r="B88" s="39"/>
      <x:c r="C88" s="153" t="str">
        <x:v>Mix perspectives</x:v>
      </x:c>
      <x:c r="D88" s="153"/>
      <x:c r="E88" s="153"/>
      <x:c r="F88" s="77" t="str">
        <x:v>Rotate or exchange contributions through the planned equivalent route. [V01]</x:v>
      </x:c>
      <x:c r="G88" s="77"/>
      <x:c r="H88" s="77"/>
      <x:c r="I88" s="77"/>
      <x:c r="J88" s="77"/>
      <x:c r="K88" s="77"/>
      <x:c r="L88" s="77"/>
      <x:c r="M88" s="12"/>
      <x:c r="N88" s="12"/>
    </x:row>
    <x:row r="89" ht="22" customHeight="1">
      <x:c r="A89" s="39"/>
      <x:c r="B89" s="39"/>
      <x:c r="C89" s="153"/>
      <x:c r="D89" s="153"/>
      <x:c r="E89" s="153"/>
      <x:c r="F89" s="77"/>
      <x:c r="G89" s="77"/>
      <x:c r="H89" s="77"/>
      <x:c r="I89" s="77"/>
      <x:c r="J89" s="77"/>
      <x:c r="K89" s="77"/>
      <x:c r="L89" s="77"/>
      <x:c r="M89" s="12"/>
      <x:c r="N89" s="12"/>
    </x:row>
    <x:row r="90" ht="22" customHeight="1">
      <x:c r="A90" s="39"/>
      <x:c r="B90" s="39"/>
      <x:c r="C90" s="153"/>
      <x:c r="D90" s="153"/>
      <x:c r="E90" s="153"/>
      <x:c r="F90" s="77"/>
      <x:c r="G90" s="77"/>
      <x:c r="H90" s="77"/>
      <x:c r="I90" s="77"/>
      <x:c r="J90" s="77"/>
      <x:c r="K90" s="77"/>
      <x:c r="L90" s="77"/>
      <x:c r="M90" s="12"/>
      <x:c r="N90" s="12"/>
    </x:row>
    <x:row r="91" ht="22" customHeight="1">
      <x:c r="A91" s="39" t="str">
        <x:v>20 minutes</x:v>
      </x:c>
      <x:c r="B91" s="39"/>
      <x:c r="C91" s="153" t="str">
        <x:v>Dialogue round two</x:v>
      </x:c>
      <x:c r="D91" s="153"/>
      <x:c r="E91" s="153"/>
      <x:c r="F91" s="77" t="str">
        <x:v>What do other perspectives change in our understanding? [S06; M07]</x:v>
      </x:c>
      <x:c r="G91" s="77"/>
      <x:c r="H91" s="77"/>
      <x:c r="I91" s="77"/>
      <x:c r="J91" s="77"/>
      <x:c r="K91" s="77"/>
      <x:c r="L91" s="77"/>
      <x:c r="M91" s="12"/>
      <x:c r="N91" s="12"/>
    </x:row>
    <x:row r="92" ht="22" customHeight="1">
      <x:c r="A92" s="39"/>
      <x:c r="B92" s="39"/>
      <x:c r="C92" s="153"/>
      <x:c r="D92" s="153"/>
      <x:c r="E92" s="153"/>
      <x:c r="F92" s="77"/>
      <x:c r="G92" s="77"/>
      <x:c r="H92" s="77"/>
      <x:c r="I92" s="77"/>
      <x:c r="J92" s="77"/>
      <x:c r="K92" s="77"/>
      <x:c r="L92" s="77"/>
      <x:c r="M92" s="12"/>
      <x:c r="N92" s="12"/>
    </x:row>
    <x:row r="93" ht="22" customHeight="1">
      <x:c r="A93" s="39"/>
      <x:c r="B93" s="39"/>
      <x:c r="C93" s="153"/>
      <x:c r="D93" s="153"/>
      <x:c r="E93" s="153"/>
      <x:c r="F93" s="77"/>
      <x:c r="G93" s="77"/>
      <x:c r="H93" s="77"/>
      <x:c r="I93" s="77"/>
      <x:c r="J93" s="77"/>
      <x:c r="K93" s="77"/>
      <x:c r="L93" s="77"/>
      <x:c r="M93" s="12"/>
      <x:c r="N93" s="12"/>
    </x:row>
    <x:row r="94" ht="22" customHeight="1">
      <x:c r="A94" s="39" t="str">
        <x:v>15 minutes</x:v>
      </x:c>
      <x:c r="B94" s="39"/>
      <x:c r="C94" s="153" t="str">
        <x:v>Break</x:v>
      </x:c>
      <x:c r="D94" s="153"/>
      <x:c r="E94" s="153"/>
      <x:c r="F94" s="77" t="str">
        <x:v>Give a full break and resolve any access barriers. [F03]</x:v>
      </x:c>
      <x:c r="G94" s="77"/>
      <x:c r="H94" s="77"/>
      <x:c r="I94" s="77"/>
      <x:c r="J94" s="77"/>
      <x:c r="K94" s="77"/>
      <x:c r="L94" s="77"/>
      <x:c r="M94" s="12"/>
      <x:c r="N94" s="12"/>
    </x:row>
    <x:row r="95" ht="22" customHeight="1">
      <x:c r="A95" s="39"/>
      <x:c r="B95" s="39"/>
      <x:c r="C95" s="153"/>
      <x:c r="D95" s="153"/>
      <x:c r="E95" s="153"/>
      <x:c r="F95" s="77"/>
      <x:c r="G95" s="77"/>
      <x:c r="H95" s="77"/>
      <x:c r="I95" s="77"/>
      <x:c r="J95" s="77"/>
      <x:c r="K95" s="77"/>
      <x:c r="L95" s="77"/>
      <x:c r="M95" s="12"/>
      <x:c r="N95" s="12"/>
    </x:row>
    <x:row r="96" ht="22" customHeight="1">
      <x:c r="A96" s="39"/>
      <x:c r="B96" s="39"/>
      <x:c r="C96" s="153"/>
      <x:c r="D96" s="153"/>
      <x:c r="E96" s="153"/>
      <x:c r="F96" s="77"/>
      <x:c r="G96" s="77"/>
      <x:c r="H96" s="77"/>
      <x:c r="I96" s="77"/>
      <x:c r="J96" s="77"/>
      <x:c r="K96" s="77"/>
      <x:c r="L96" s="77"/>
      <x:c r="M96" s="12"/>
      <x:c r="N96" s="12"/>
    </x:row>
    <x:row r="97" ht="22" customHeight="1">
      <x:c r="A97" s="39" t="str">
        <x:v>20 minutes</x:v>
      </x:c>
      <x:c r="B97" s="39"/>
      <x:c r="C97" s="153" t="str">
        <x:v>Dialogue round three</x:v>
      </x:c>
      <x:c r="D97" s="153"/>
      <x:c r="E97" s="153"/>
      <x:c r="F97" s="77" t="str">
        <x:v>What practical change deserves exploration, and what assumptions need testing? [S06; C03]</x:v>
      </x:c>
      <x:c r="G97" s="77"/>
      <x:c r="H97" s="77"/>
      <x:c r="I97" s="77"/>
      <x:c r="J97" s="77"/>
      <x:c r="K97" s="77"/>
      <x:c r="L97" s="77"/>
      <x:c r="M97" s="12"/>
      <x:c r="N97" s="12"/>
    </x:row>
    <x:row r="98" ht="22" customHeight="1">
      <x:c r="A98" s="39"/>
      <x:c r="B98" s="39"/>
      <x:c r="C98" s="153"/>
      <x:c r="D98" s="153"/>
      <x:c r="E98" s="153"/>
      <x:c r="F98" s="77"/>
      <x:c r="G98" s="77"/>
      <x:c r="H98" s="77"/>
      <x:c r="I98" s="77"/>
      <x:c r="J98" s="77"/>
      <x:c r="K98" s="77"/>
      <x:c r="L98" s="77"/>
      <x:c r="M98" s="12"/>
      <x:c r="N98" s="12"/>
    </x:row>
    <x:row r="99" ht="22" customHeight="1">
      <x:c r="A99" s="39"/>
      <x:c r="B99" s="39"/>
      <x:c r="C99" s="153"/>
      <x:c r="D99" s="153"/>
      <x:c r="E99" s="153"/>
      <x:c r="F99" s="77"/>
      <x:c r="G99" s="77"/>
      <x:c r="H99" s="77"/>
      <x:c r="I99" s="77"/>
      <x:c r="J99" s="77"/>
      <x:c r="K99" s="77"/>
      <x:c r="L99" s="77"/>
      <x:c r="M99" s="12"/>
      <x:c r="N99" s="12"/>
    </x:row>
    <x:row r="100" ht="22" customHeight="1">
      <x:c r="A100" s="39" t="str">
        <x:v>25 minutes</x:v>
      </x:c>
      <x:c r="B100" s="39"/>
      <x:c r="C100" s="153" t="str">
        <x:v>Table harvest</x:v>
      </x:c>
      <x:c r="D100" s="153"/>
      <x:c r="E100" s="153"/>
      <x:c r="F100" s="77" t="str">
        <x:v>Submit one pattern, one difference and one open question from each table. [M05; M06]</x:v>
      </x:c>
      <x:c r="G100" s="77"/>
      <x:c r="H100" s="77"/>
      <x:c r="I100" s="77"/>
      <x:c r="J100" s="77"/>
      <x:c r="K100" s="77"/>
      <x:c r="L100" s="77"/>
      <x:c r="M100" s="12"/>
      <x:c r="N100" s="12"/>
    </x:row>
    <x:row r="101" ht="22" customHeight="1">
      <x:c r="A101" s="39"/>
      <x:c r="B101" s="39"/>
      <x:c r="C101" s="153"/>
      <x:c r="D101" s="153"/>
      <x:c r="E101" s="153"/>
      <x:c r="F101" s="77"/>
      <x:c r="G101" s="77"/>
      <x:c r="H101" s="77"/>
      <x:c r="I101" s="77"/>
      <x:c r="J101" s="77"/>
      <x:c r="K101" s="77"/>
      <x:c r="L101" s="77"/>
      <x:c r="M101" s="12"/>
      <x:c r="N101" s="12"/>
    </x:row>
    <x:row r="102" ht="22" customHeight="1">
      <x:c r="A102" s="39"/>
      <x:c r="B102" s="39"/>
      <x:c r="C102" s="153"/>
      <x:c r="D102" s="153"/>
      <x:c r="E102" s="153"/>
      <x:c r="F102" s="77"/>
      <x:c r="G102" s="77"/>
      <x:c r="H102" s="77"/>
      <x:c r="I102" s="77"/>
      <x:c r="J102" s="77"/>
      <x:c r="K102" s="77"/>
      <x:c r="L102" s="77"/>
      <x:c r="M102" s="12"/>
      <x:c r="N102" s="12"/>
    </x:row>
    <x:row r="103" ht="22" customHeight="1">
      <x:c r="A103" s="39" t="str">
        <x:v>30 minutes</x:v>
      </x:c>
      <x:c r="B103" s="39"/>
      <x:c r="C103" s="153" t="str">
        <x:v>Whole-group synthesis</x:v>
      </x:c>
      <x:c r="D103" s="153"/>
      <x:c r="E103" s="153"/>
      <x:c r="F103" s="77" t="str">
        <x:v>Check the themes, preserve contradictions and invite corrections. [M06; C07]</x:v>
      </x:c>
      <x:c r="G103" s="77"/>
      <x:c r="H103" s="77"/>
      <x:c r="I103" s="77"/>
      <x:c r="J103" s="77"/>
      <x:c r="K103" s="77"/>
      <x:c r="L103" s="77"/>
      <x:c r="M103" s="12"/>
      <x:c r="N103" s="12"/>
    </x:row>
    <x:row r="104" ht="22" customHeight="1">
      <x:c r="A104" s="39"/>
      <x:c r="B104" s="39"/>
      <x:c r="C104" s="153"/>
      <x:c r="D104" s="153"/>
      <x:c r="E104" s="153"/>
      <x:c r="F104" s="77"/>
      <x:c r="G104" s="77"/>
      <x:c r="H104" s="77"/>
      <x:c r="I104" s="77"/>
      <x:c r="J104" s="77"/>
      <x:c r="K104" s="77"/>
      <x:c r="L104" s="77"/>
      <x:c r="M104" s="12"/>
      <x:c r="N104" s="12"/>
    </x:row>
    <x:row r="105" ht="22" customHeight="1">
      <x:c r="A105" s="39"/>
      <x:c r="B105" s="39"/>
      <x:c r="C105" s="153"/>
      <x:c r="D105" s="153"/>
      <x:c r="E105" s="153"/>
      <x:c r="F105" s="77"/>
      <x:c r="G105" s="77"/>
      <x:c r="H105" s="77"/>
      <x:c r="I105" s="77"/>
      <x:c r="J105" s="77"/>
      <x:c r="K105" s="77"/>
      <x:c r="L105" s="77"/>
      <x:c r="M105" s="12"/>
      <x:c r="N105" s="12"/>
    </x:row>
    <x:row r="106" ht="22" customHeight="1">
      <x:c r="A106" s="39" t="str">
        <x:v>15 minutes</x:v>
      </x:c>
      <x:c r="B106" s="39"/>
      <x:c r="C106" s="153" t="str">
        <x:v>Break</x:v>
      </x:c>
      <x:c r="D106" s="153"/>
      <x:c r="E106" s="153"/>
      <x:c r="F106" s="77" t="str">
        <x:v>Protect recovery time before commitments. [F03]</x:v>
      </x:c>
      <x:c r="G106" s="77"/>
      <x:c r="H106" s="77"/>
      <x:c r="I106" s="77"/>
      <x:c r="J106" s="77"/>
      <x:c r="K106" s="77"/>
      <x:c r="L106" s="77"/>
      <x:c r="M106" s="12"/>
      <x:c r="N106" s="12"/>
    </x:row>
    <x:row r="107" ht="22" customHeight="1">
      <x:c r="A107" s="39"/>
      <x:c r="B107" s="39"/>
      <x:c r="C107" s="153"/>
      <x:c r="D107" s="153"/>
      <x:c r="E107" s="153"/>
      <x:c r="F107" s="77"/>
      <x:c r="G107" s="77"/>
      <x:c r="H107" s="77"/>
      <x:c r="I107" s="77"/>
      <x:c r="J107" s="77"/>
      <x:c r="K107" s="77"/>
      <x:c r="L107" s="77"/>
      <x:c r="M107" s="12"/>
      <x:c r="N107" s="12"/>
    </x:row>
    <x:row r="108" ht="22" customHeight="1">
      <x:c r="A108" s="39"/>
      <x:c r="B108" s="39"/>
      <x:c r="C108" s="153"/>
      <x:c r="D108" s="153"/>
      <x:c r="E108" s="153"/>
      <x:c r="F108" s="77"/>
      <x:c r="G108" s="77"/>
      <x:c r="H108" s="77"/>
      <x:c r="I108" s="77"/>
      <x:c r="J108" s="77"/>
      <x:c r="K108" s="77"/>
      <x:c r="L108" s="77"/>
      <x:c r="M108" s="12"/>
      <x:c r="N108" s="12"/>
    </x:row>
    <x:row r="109" ht="22" customHeight="1">
      <x:c r="A109" s="39" t="str">
        <x:v>40 minutes</x:v>
      </x:c>
      <x:c r="B109" s="39"/>
      <x:c r="C109" s="153" t="str">
        <x:v>Voluntary action proposals</x:v>
      </x:c>
      <x:c r="D109" s="153"/>
      <x:c r="E109" s="153"/>
      <x:c r="F109" s="77" t="str">
        <x:v>Form proposals with owners, next steps and a named approval route. [S16; V07]</x:v>
      </x:c>
      <x:c r="G109" s="77"/>
      <x:c r="H109" s="77"/>
      <x:c r="I109" s="77"/>
      <x:c r="J109" s="77"/>
      <x:c r="K109" s="77"/>
      <x:c r="L109" s="77"/>
      <x:c r="M109" s="12"/>
      <x:c r="N109" s="12"/>
    </x:row>
    <x:row r="110" ht="22" customHeight="1">
      <x:c r="A110" s="39"/>
      <x:c r="B110" s="39"/>
      <x:c r="C110" s="153"/>
      <x:c r="D110" s="153"/>
      <x:c r="E110" s="153"/>
      <x:c r="F110" s="77"/>
      <x:c r="G110" s="77"/>
      <x:c r="H110" s="77"/>
      <x:c r="I110" s="77"/>
      <x:c r="J110" s="77"/>
      <x:c r="K110" s="77"/>
      <x:c r="L110" s="77"/>
      <x:c r="M110" s="12"/>
      <x:c r="N110" s="12"/>
    </x:row>
    <x:row r="111" ht="22" customHeight="1">
      <x:c r="A111" s="39"/>
      <x:c r="B111" s="39"/>
      <x:c r="C111" s="153"/>
      <x:c r="D111" s="153"/>
      <x:c r="E111" s="153"/>
      <x:c r="F111" s="77"/>
      <x:c r="G111" s="77"/>
      <x:c r="H111" s="77"/>
      <x:c r="I111" s="77"/>
      <x:c r="J111" s="77"/>
      <x:c r="K111" s="77"/>
      <x:c r="L111" s="77"/>
      <x:c r="M111" s="12"/>
      <x:c r="N111" s="12"/>
    </x:row>
    <x:row r="112" ht="22" customHeight="1">
      <x:c r="A112" s="39" t="str">
        <x:v>20 minutes</x:v>
      </x:c>
      <x:c r="B112" s="39"/>
      <x:c r="C112" s="153" t="str">
        <x:v>Close and response commitment</x:v>
      </x:c>
      <x:c r="D112" s="153"/>
      <x:c r="E112" s="153"/>
      <x:c r="F112" s="77" t="str">
        <x:v>Explain the proceedings, sponsor response and validation process. [V09; D08]</x:v>
      </x:c>
      <x:c r="G112" s="77"/>
      <x:c r="H112" s="77"/>
      <x:c r="I112" s="77"/>
      <x:c r="J112" s="77"/>
      <x:c r="K112" s="77"/>
      <x:c r="L112" s="77"/>
      <x:c r="M112" s="12"/>
      <x:c r="N112" s="12"/>
    </x:row>
    <x:row r="113" ht="22" customHeight="1">
      <x:c r="A113" s="39"/>
      <x:c r="B113" s="39"/>
      <x:c r="C113" s="153"/>
      <x:c r="D113" s="153"/>
      <x:c r="E113" s="153"/>
      <x:c r="F113" s="77"/>
      <x:c r="G113" s="77"/>
      <x:c r="H113" s="77"/>
      <x:c r="I113" s="77"/>
      <x:c r="J113" s="77"/>
      <x:c r="K113" s="77"/>
      <x:c r="L113" s="77"/>
      <x:c r="M113" s="12"/>
      <x:c r="N113" s="12"/>
    </x:row>
    <x:row r="114" ht="22" customHeight="1">
      <x:c r="A114" s="39"/>
      <x:c r="B114" s="39"/>
      <x:c r="C114" s="153"/>
      <x:c r="D114" s="153"/>
      <x:c r="E114" s="153"/>
      <x:c r="F114" s="77"/>
      <x:c r="G114" s="77"/>
      <x:c r="H114" s="77"/>
      <x:c r="I114" s="77"/>
      <x:c r="J114" s="77"/>
      <x:c r="K114" s="77"/>
      <x:c r="L114" s="77"/>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 ref="A77:L77"/>
    <x:mergeCell ref="A79:B81"/>
    <x:mergeCell ref="C79:E81"/>
    <x:mergeCell ref="F79:L81"/>
    <x:mergeCell ref="A82:B84"/>
    <x:mergeCell ref="C82:E84"/>
    <x:mergeCell ref="F82:L84"/>
    <x:mergeCell ref="A85:B87"/>
    <x:mergeCell ref="C85:E87"/>
    <x:mergeCell ref="F85:L87"/>
    <x:mergeCell ref="A88:B90"/>
    <x:mergeCell ref="C88:E90"/>
    <x:mergeCell ref="F88:L90"/>
    <x:mergeCell ref="A91:B93"/>
    <x:mergeCell ref="C91:E93"/>
    <x:mergeCell ref="F91:L93"/>
    <x:mergeCell ref="A94:B96"/>
    <x:mergeCell ref="C94:E96"/>
    <x:mergeCell ref="F94:L96"/>
    <x:mergeCell ref="A97:B99"/>
    <x:mergeCell ref="C97:E99"/>
    <x:mergeCell ref="F97:L99"/>
    <x:mergeCell ref="A100:B102"/>
    <x:mergeCell ref="C100:E102"/>
    <x:mergeCell ref="F100:L102"/>
    <x:mergeCell ref="A103:B105"/>
    <x:mergeCell ref="C103:E105"/>
    <x:mergeCell ref="F103:L105"/>
    <x:mergeCell ref="A106:B108"/>
    <x:mergeCell ref="C106:E108"/>
    <x:mergeCell ref="F106:L108"/>
    <x:mergeCell ref="A109:B111"/>
    <x:mergeCell ref="C109:E111"/>
    <x:mergeCell ref="F109:L111"/>
    <x:mergeCell ref="A112:B114"/>
    <x:mergeCell ref="C112:E114"/>
    <x:mergeCell ref="F112:L114"/>
  </x:mergeCells>
  <x:pageMargins left="0.7" right="0.7" top="0.75" bottom="0.75" header="0.3" footer="0.3"/>
</x:worksheet>
</file>

<file path=xl/worksheets/sheet80.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W05 | A six-week co-operative inquiry</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Help a voluntary group investigate and improve its own practice through repeated shared action and reflection.</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W05 | Workshop playbooks | Six weeks; launch, two cycles and final review</x:v>
      </x:c>
      <x:c r="B8" s="34"/>
      <x:c r="C8" s="34"/>
      <x:c r="D8" s="34"/>
      <x:c r="E8" s="34"/>
      <x:c r="F8" s="34"/>
      <x:c r="G8" s="34" t="str">
        <x:f>IFERROR(IF(HYPERLINK("HR_Delivery_Facilitation_Framework_and_Toolkit.pdf#page=323","PDF guide 323 / form 324 / example 325")="PDF guide 323 / form 324 / example 325",HYPERLINK("HR_Delivery_Facilitation_Framework_and_Toolkit.pdf#page=323","PDF guide 323 / form 324 / example 325"),"PDF guide 323 / form 324 / example 325"),"PDF guide 323 / form 324 / example 325")</x:f>
        <x:v>PDF guide 323 / form 324 / example 325</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Inquiry community</x:v>
      </x:c>
      <x:c r="B10" s="39"/>
      <x:c r="C10" s="39"/>
      <x:c r="D10" s="39"/>
      <x:c r="E10" s="39"/>
      <x:c r="F10" s="39"/>
      <x:c r="G10" s="39" t="str">
        <x:v>02  Shared question</x:v>
      </x:c>
      <x:c r="H10" s="39"/>
      <x:c r="I10" s="39"/>
      <x:c r="J10" s="39"/>
      <x:c r="K10" s="39"/>
      <x:c r="L10" s="39"/>
      <x:c r="M10" s="12"/>
      <x:c r="N10" s="12"/>
    </x:row>
    <x:row r="11" ht="22" customHeight="1">
      <x:c r="A11" s="43" t="str">
        <x:v>Define membership and voluntariness.</x:v>
      </x:c>
      <x:c r="B11" s="43"/>
      <x:c r="C11" s="43"/>
      <x:c r="D11" s="43"/>
      <x:c r="E11" s="43"/>
      <x:c r="F11" s="43"/>
      <x:c r="G11" s="43" t="str">
        <x:v>Record the question agreed at launch.</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Cycle one</x:v>
      </x:c>
      <x:c r="B18" s="39"/>
      <x:c r="C18" s="39"/>
      <x:c r="D18" s="39"/>
      <x:c r="E18" s="39"/>
      <x:c r="F18" s="39"/>
      <x:c r="G18" s="39" t="str">
        <x:v>04  Cycle two</x:v>
      </x:c>
      <x:c r="H18" s="39"/>
      <x:c r="I18" s="39"/>
      <x:c r="J18" s="39"/>
      <x:c r="K18" s="39"/>
      <x:c r="L18" s="39"/>
      <x:c r="M18" s="12"/>
      <x:c r="N18" s="12"/>
    </x:row>
    <x:row r="19" ht="22" customHeight="1">
      <x:c r="A19" s="43" t="str">
        <x:v>Specify action and reflection.</x:v>
      </x:c>
      <x:c r="B19" s="43"/>
      <x:c r="C19" s="43"/>
      <x:c r="D19" s="43"/>
      <x:c r="E19" s="43"/>
      <x:c r="F19" s="43"/>
      <x:c r="G19" s="43" t="str">
        <x:v>Change conditions and test revised understanding.</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Critical review</x:v>
      </x:c>
      <x:c r="B26" s="39"/>
      <x:c r="C26" s="39"/>
      <x:c r="D26" s="39"/>
      <x:c r="E26" s="39"/>
      <x:c r="F26" s="39"/>
      <x:c r="G26" s="39" t="str">
        <x:v>06  Closure and continuation</x:v>
      </x:c>
      <x:c r="H26" s="39"/>
      <x:c r="I26" s="39"/>
      <x:c r="J26" s="39"/>
      <x:c r="K26" s="39"/>
      <x:c r="L26" s="39"/>
      <x:c r="M26" s="12"/>
      <x:c r="N26" s="12"/>
    </x:row>
    <x:row r="27" ht="22" customHeight="1">
      <x:c r="A27" s="43" t="str">
        <x:v>Protect inquiry quality.</x:v>
      </x:c>
      <x:c r="B27" s="43"/>
      <x:c r="C27" s="43"/>
      <x:c r="D27" s="43"/>
      <x:c r="E27" s="43"/>
      <x:c r="F27" s="43"/>
      <x:c r="G27" s="43" t="str">
        <x:v>Record week-six decisions.</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Participants have shaped the question, action and interpretation through more than one cycle.</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Before launch, explain shared inquiry, practical action, reflection, confidentiality and the right to leave. Confirm a domain participants can influence.</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At launch, co-design the question, first action and experience record. Discuss different ways of knowing without requiring personal or spiritual disclosure.</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Run the first action cycle in real work, then reconvene to examine experience, representations, explanations and practical learning.</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Revise the action and run a second cycle in changed conditions. Invite disconfirming evidence and examine whose voice is shaping the conclusions.</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At the final review, agree what is supported, uncertain or not transferable. Decide what practice continues, who owns it and how the inquiry will be reported.</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Do not present a management-imposed trial as co-operative inquiry merely because participants complete feedback forms.</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Inquiry community</x:v>
      </x:c>
      <x:c r="B55" s="39"/>
      <x:c r="C55" s="39"/>
      <x:c r="D55" s="77" t="str">
        <x:v>Eight practitioners volunteer from HR and site operations. Joining does not commit them to a predetermined conclusion.</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Shared question</x:v>
      </x:c>
      <x:c r="B58" s="39"/>
      <x:c r="C58" s="39"/>
      <x:c r="D58" s="77" t="str">
        <x:v>How can we make handover ownership clear across shifts without duplicating work or exposing personal information?</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Cycle one</x:v>
      </x:c>
      <x:c r="B61" s="39"/>
      <x:c r="C61" s="39"/>
      <x:c r="D61" s="77" t="str">
        <x:v>Weeks 1-2: test the draft role-based handover; record experience and review what the group learns.</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Cycle two</x:v>
      </x:c>
      <x:c r="B64" s="39"/>
      <x:c r="C64" s="39"/>
      <x:c r="D64" s="77" t="str">
        <x:v>Weeks 3-4: clarify the urgency trigger and include an out-of-hours route. Compare experience across two shifts.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Critical review</x:v>
      </x:c>
      <x:c r="B67" s="39"/>
      <x:c r="C67" s="39"/>
      <x:c r="D67" s="77" t="str">
        <x:v>Seek examples that do not fit, check whose interpretation dominates, and separate practical learning from unsupported causal claims.</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Closure and continuation</x:v>
      </x:c>
      <x:c r="B70" s="39"/>
      <x:c r="C70" s="39"/>
      <x:c r="D70" s="77" t="str">
        <x:v>Retain the receiving-role check, revise the exception wording and continue monthly peer review. Publish an agreed account with limits and remaining questions.</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R01; R02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73" t="str">
        <x:v>RUN-SHEET / FICTIONAL DESIGN TO ADAPT</x:v>
      </x:c>
      <x:c r="B77" s="73"/>
      <x:c r="C77" s="73"/>
      <x:c r="D77" s="73"/>
      <x:c r="E77" s="73"/>
      <x:c r="F77" s="73"/>
      <x:c r="G77" s="73"/>
      <x:c r="H77" s="73"/>
      <x:c r="I77" s="73"/>
      <x:c r="J77" s="73"/>
      <x:c r="K77" s="73"/>
      <x:c r="L77" s="73"/>
      <x:c r="M77" s="12"/>
      <x:c r="N77" s="12"/>
    </x:row>
    <x:row r="78" ht="22" customHeight="1">
      <x:c r="A78" s="12"/>
      <x:c r="B78" s="12"/>
      <x:c r="C78" s="12"/>
      <x:c r="D78" s="12"/>
      <x:c r="E78" s="12"/>
      <x:c r="F78" s="12"/>
      <x:c r="G78" s="12"/>
      <x:c r="H78" s="12"/>
      <x:c r="I78" s="12"/>
      <x:c r="J78" s="12"/>
      <x:c r="K78" s="12"/>
      <x:c r="L78" s="12"/>
      <x:c r="M78" s="12"/>
      <x:c r="N78" s="12"/>
    </x:row>
    <x:row r="79" ht="22" customHeight="1">
      <x:c r="A79" s="39" t="str">
        <x:v>90 minutes</x:v>
      </x:c>
      <x:c r="B79" s="39"/>
      <x:c r="C79" s="153" t="str">
        <x:v>Week 1: launch and contract</x:v>
      </x:c>
      <x:c r="D79" s="153"/>
      <x:c r="E79" s="153"/>
      <x:c r="F79" s="77" t="str">
        <x:v>Co-design the question, action, records and inquiry agreement. [P02; P04; M08]</x:v>
      </x:c>
      <x:c r="G79" s="77"/>
      <x:c r="H79" s="77"/>
      <x:c r="I79" s="77"/>
      <x:c r="J79" s="77"/>
      <x:c r="K79" s="77"/>
      <x:c r="L79" s="77"/>
      <x:c r="M79" s="12"/>
      <x:c r="N79" s="12"/>
    </x:row>
    <x:row r="80" ht="22" customHeight="1">
      <x:c r="A80" s="39"/>
      <x:c r="B80" s="39"/>
      <x:c r="C80" s="153"/>
      <x:c r="D80" s="153"/>
      <x:c r="E80" s="153"/>
      <x:c r="F80" s="77"/>
      <x:c r="G80" s="77"/>
      <x:c r="H80" s="77"/>
      <x:c r="I80" s="77"/>
      <x:c r="J80" s="77"/>
      <x:c r="K80" s="77"/>
      <x:c r="L80" s="77"/>
      <x:c r="M80" s="12"/>
      <x:c r="N80" s="12"/>
    </x:row>
    <x:row r="81" ht="22" customHeight="1">
      <x:c r="A81" s="39"/>
      <x:c r="B81" s="39"/>
      <x:c r="C81" s="153"/>
      <x:c r="D81" s="153"/>
      <x:c r="E81" s="153"/>
      <x:c r="F81" s="77"/>
      <x:c r="G81" s="77"/>
      <x:c r="H81" s="77"/>
      <x:c r="I81" s="77"/>
      <x:c r="J81" s="77"/>
      <x:c r="K81" s="77"/>
      <x:c r="L81" s="77"/>
      <x:c r="M81" s="12"/>
      <x:c r="N81" s="12"/>
    </x:row>
    <x:row r="82" ht="22" customHeight="1">
      <x:c r="A82" s="39" t="str">
        <x:v>60 minutes</x:v>
      </x:c>
      <x:c r="B82" s="39"/>
      <x:c r="C82" s="153" t="str">
        <x:v>Week 2: first reflection</x:v>
      </x:c>
      <x:c r="D82" s="153"/>
      <x:c r="E82" s="153"/>
      <x:c r="F82" s="77" t="str">
        <x:v>Review experience from the first action period; seek contrary evidence. [M08; M10]</x:v>
      </x:c>
      <x:c r="G82" s="77"/>
      <x:c r="H82" s="77"/>
      <x:c r="I82" s="77"/>
      <x:c r="J82" s="77"/>
      <x:c r="K82" s="77"/>
      <x:c r="L82" s="77"/>
      <x:c r="M82" s="12"/>
      <x:c r="N82" s="12"/>
    </x:row>
    <x:row r="83" ht="22" customHeight="1">
      <x:c r="A83" s="39"/>
      <x:c r="B83" s="39"/>
      <x:c r="C83" s="153"/>
      <x:c r="D83" s="153"/>
      <x:c r="E83" s="153"/>
      <x:c r="F83" s="77"/>
      <x:c r="G83" s="77"/>
      <x:c r="H83" s="77"/>
      <x:c r="I83" s="77"/>
      <x:c r="J83" s="77"/>
      <x:c r="K83" s="77"/>
      <x:c r="L83" s="77"/>
      <x:c r="M83" s="12"/>
      <x:c r="N83" s="12"/>
    </x:row>
    <x:row r="84" ht="22" customHeight="1">
      <x:c r="A84" s="39"/>
      <x:c r="B84" s="39"/>
      <x:c r="C84" s="153"/>
      <x:c r="D84" s="153"/>
      <x:c r="E84" s="153"/>
      <x:c r="F84" s="77"/>
      <x:c r="G84" s="77"/>
      <x:c r="H84" s="77"/>
      <x:c r="I84" s="77"/>
      <x:c r="J84" s="77"/>
      <x:c r="K84" s="77"/>
      <x:c r="L84" s="77"/>
      <x:c r="M84" s="12"/>
      <x:c r="N84" s="12"/>
    </x:row>
    <x:row r="85" ht="22" customHeight="1">
      <x:c r="A85" s="39" t="str">
        <x:v>60 minutes</x:v>
      </x:c>
      <x:c r="B85" s="39"/>
      <x:c r="C85" s="153" t="str">
        <x:v>Week 3: revise and prepare</x:v>
      </x:c>
      <x:c r="D85" s="153"/>
      <x:c r="E85" s="153"/>
      <x:c r="F85" s="77" t="str">
        <x:v>Agree the revised action and changed conditions; check participation and consent. [C03; M08]</x:v>
      </x:c>
      <x:c r="G85" s="77"/>
      <x:c r="H85" s="77"/>
      <x:c r="I85" s="77"/>
      <x:c r="J85" s="77"/>
      <x:c r="K85" s="77"/>
      <x:c r="L85" s="77"/>
      <x:c r="M85" s="12"/>
      <x:c r="N85" s="12"/>
    </x:row>
    <x:row r="86" ht="22" customHeight="1">
      <x:c r="A86" s="39"/>
      <x:c r="B86" s="39"/>
      <x:c r="C86" s="153"/>
      <x:c r="D86" s="153"/>
      <x:c r="E86" s="153"/>
      <x:c r="F86" s="77"/>
      <x:c r="G86" s="77"/>
      <x:c r="H86" s="77"/>
      <x:c r="I86" s="77"/>
      <x:c r="J86" s="77"/>
      <x:c r="K86" s="77"/>
      <x:c r="L86" s="77"/>
      <x:c r="M86" s="12"/>
      <x:c r="N86" s="12"/>
    </x:row>
    <x:row r="87" ht="22" customHeight="1">
      <x:c r="A87" s="39"/>
      <x:c r="B87" s="39"/>
      <x:c r="C87" s="153"/>
      <x:c r="D87" s="153"/>
      <x:c r="E87" s="153"/>
      <x:c r="F87" s="77"/>
      <x:c r="G87" s="77"/>
      <x:c r="H87" s="77"/>
      <x:c r="I87" s="77"/>
      <x:c r="J87" s="77"/>
      <x:c r="K87" s="77"/>
      <x:c r="L87" s="77"/>
      <x:c r="M87" s="12"/>
      <x:c r="N87" s="12"/>
    </x:row>
    <x:row r="88" ht="22" customHeight="1">
      <x:c r="A88" s="39" t="str">
        <x:v>60 minutes</x:v>
      </x:c>
      <x:c r="B88" s="39"/>
      <x:c r="C88" s="153" t="str">
        <x:v>Week 4: second reflection</x:v>
      </x:c>
      <x:c r="D88" s="153"/>
      <x:c r="E88" s="153"/>
      <x:c r="F88" s="77" t="str">
        <x:v>Compare experience across contexts and inspect who is influencing interpretation. [M08; M07]</x:v>
      </x:c>
      <x:c r="G88" s="77"/>
      <x:c r="H88" s="77"/>
      <x:c r="I88" s="77"/>
      <x:c r="J88" s="77"/>
      <x:c r="K88" s="77"/>
      <x:c r="L88" s="77"/>
      <x:c r="M88" s="12"/>
      <x:c r="N88" s="12"/>
    </x:row>
    <x:row r="89" ht="22" customHeight="1">
      <x:c r="A89" s="39"/>
      <x:c r="B89" s="39"/>
      <x:c r="C89" s="153"/>
      <x:c r="D89" s="153"/>
      <x:c r="E89" s="153"/>
      <x:c r="F89" s="77"/>
      <x:c r="G89" s="77"/>
      <x:c r="H89" s="77"/>
      <x:c r="I89" s="77"/>
      <x:c r="J89" s="77"/>
      <x:c r="K89" s="77"/>
      <x:c r="L89" s="77"/>
      <x:c r="M89" s="12"/>
      <x:c r="N89" s="12"/>
    </x:row>
    <x:row r="90" ht="22" customHeight="1">
      <x:c r="A90" s="39"/>
      <x:c r="B90" s="39"/>
      <x:c r="C90" s="153"/>
      <x:c r="D90" s="153"/>
      <x:c r="E90" s="153"/>
      <x:c r="F90" s="77"/>
      <x:c r="G90" s="77"/>
      <x:c r="H90" s="77"/>
      <x:c r="I90" s="77"/>
      <x:c r="J90" s="77"/>
      <x:c r="K90" s="77"/>
      <x:c r="L90" s="77"/>
      <x:c r="M90" s="12"/>
      <x:c r="N90" s="12"/>
    </x:row>
    <x:row r="91" ht="22" customHeight="1">
      <x:c r="A91" s="39" t="str">
        <x:v>45 minutes</x:v>
      </x:c>
      <x:c r="B91" s="39"/>
      <x:c r="C91" s="153" t="str">
        <x:v>Week 5: consolidate practice</x:v>
      </x:c>
      <x:c r="D91" s="153"/>
      <x:c r="E91" s="153"/>
      <x:c r="F91" s="77" t="str">
        <x:v>Test the practical account and prepare an agreed, bounded report. [S16; V07]</x:v>
      </x:c>
      <x:c r="G91" s="77"/>
      <x:c r="H91" s="77"/>
      <x:c r="I91" s="77"/>
      <x:c r="J91" s="77"/>
      <x:c r="K91" s="77"/>
      <x:c r="L91" s="77"/>
      <x:c r="M91" s="12"/>
      <x:c r="N91" s="12"/>
    </x:row>
    <x:row r="92" ht="22" customHeight="1">
      <x:c r="A92" s="39"/>
      <x:c r="B92" s="39"/>
      <x:c r="C92" s="153"/>
      <x:c r="D92" s="153"/>
      <x:c r="E92" s="153"/>
      <x:c r="F92" s="77"/>
      <x:c r="G92" s="77"/>
      <x:c r="H92" s="77"/>
      <x:c r="I92" s="77"/>
      <x:c r="J92" s="77"/>
      <x:c r="K92" s="77"/>
      <x:c r="L92" s="77"/>
      <x:c r="M92" s="12"/>
      <x:c r="N92" s="12"/>
    </x:row>
    <x:row r="93" ht="22" customHeight="1">
      <x:c r="A93" s="39"/>
      <x:c r="B93" s="39"/>
      <x:c r="C93" s="153"/>
      <x:c r="D93" s="153"/>
      <x:c r="E93" s="153"/>
      <x:c r="F93" s="77"/>
      <x:c r="G93" s="77"/>
      <x:c r="H93" s="77"/>
      <x:c r="I93" s="77"/>
      <x:c r="J93" s="77"/>
      <x:c r="K93" s="77"/>
      <x:c r="L93" s="77"/>
      <x:c r="M93" s="12"/>
      <x:c r="N93" s="12"/>
    </x:row>
    <x:row r="94" ht="22" customHeight="1">
      <x:c r="A94" s="39" t="str">
        <x:v>75 minutes</x:v>
      </x:c>
      <x:c r="B94" s="39"/>
      <x:c r="C94" s="153" t="str">
        <x:v>Week 6: final review and continuation</x:v>
      </x:c>
      <x:c r="D94" s="153"/>
      <x:c r="E94" s="153"/>
      <x:c r="F94" s="77" t="str">
        <x:v>State learning, uncertainty, limits and ownership of continued practice. [M10; V09; D08]</x:v>
      </x:c>
      <x:c r="G94" s="77"/>
      <x:c r="H94" s="77"/>
      <x:c r="I94" s="77"/>
      <x:c r="J94" s="77"/>
      <x:c r="K94" s="77"/>
      <x:c r="L94" s="77"/>
      <x:c r="M94" s="12"/>
      <x:c r="N94" s="12"/>
    </x:row>
    <x:row r="95" ht="22" customHeight="1">
      <x:c r="A95" s="39"/>
      <x:c r="B95" s="39"/>
      <x:c r="C95" s="153"/>
      <x:c r="D95" s="153"/>
      <x:c r="E95" s="153"/>
      <x:c r="F95" s="77"/>
      <x:c r="G95" s="77"/>
      <x:c r="H95" s="77"/>
      <x:c r="I95" s="77"/>
      <x:c r="J95" s="77"/>
      <x:c r="K95" s="77"/>
      <x:c r="L95" s="77"/>
      <x:c r="M95" s="12"/>
      <x:c r="N95" s="12"/>
    </x:row>
    <x:row r="96" ht="22" customHeight="1">
      <x:c r="A96" s="39"/>
      <x:c r="B96" s="39"/>
      <x:c r="C96" s="153"/>
      <x:c r="D96" s="153"/>
      <x:c r="E96" s="153"/>
      <x:c r="F96" s="77"/>
      <x:c r="G96" s="77"/>
      <x:c r="H96" s="77"/>
      <x:c r="I96" s="77"/>
      <x:c r="J96" s="77"/>
      <x:c r="K96" s="77"/>
      <x:c r="L96" s="77"/>
      <x:c r="M96" s="12"/>
      <x:c r="N96" s="12"/>
    </x:row>
    <x:row r="97" ht="22" customHeight="1">
      <x:c r="A97" s="12"/>
      <x:c r="B97" s="12"/>
      <x:c r="C97" s="12"/>
      <x:c r="D97" s="12"/>
      <x:c r="E97" s="12"/>
      <x:c r="F97" s="12"/>
      <x:c r="G97" s="12"/>
      <x:c r="H97" s="12"/>
      <x:c r="I97" s="12"/>
      <x:c r="J97" s="12"/>
      <x:c r="K97" s="12"/>
      <x:c r="L97" s="12"/>
      <x:c r="M97" s="12"/>
      <x:c r="N97" s="12"/>
    </x:row>
    <x:row r="98" ht="22" customHeight="1">
      <x:c r="A98" s="85" t="str">
        <x:v>390 meeting minutes across six weeks, not one continuous event. Inquiry and action occur between meetings. Each week is separately scheduled.</x:v>
      </x:c>
      <x:c r="B98" s="85"/>
      <x:c r="C98" s="85"/>
      <x:c r="D98" s="85"/>
      <x:c r="E98" s="85"/>
      <x:c r="F98" s="85"/>
      <x:c r="G98" s="85"/>
      <x:c r="H98" s="85"/>
      <x:c r="I98" s="85"/>
      <x:c r="J98" s="85"/>
      <x:c r="K98" s="85"/>
      <x:c r="L98" s="85"/>
      <x:c r="M98" s="12"/>
      <x:c r="N98" s="12"/>
    </x:row>
    <x:row r="99" ht="22" customHeight="1">
      <x:c r="A99" s="85"/>
      <x:c r="B99" s="85"/>
      <x:c r="C99" s="85"/>
      <x:c r="D99" s="85"/>
      <x:c r="E99" s="85"/>
      <x:c r="F99" s="85"/>
      <x:c r="G99" s="85"/>
      <x:c r="H99" s="85"/>
      <x:c r="I99" s="85"/>
      <x:c r="J99" s="85"/>
      <x:c r="K99" s="85"/>
      <x:c r="L99" s="85"/>
      <x:c r="M99" s="12"/>
      <x:c r="N99" s="12"/>
    </x:row>
    <x:row r="100" ht="22" customHeight="1">
      <x:c r="A100" s="85"/>
      <x:c r="B100" s="85"/>
      <x:c r="C100" s="85"/>
      <x:c r="D100" s="85"/>
      <x:c r="E100" s="85"/>
      <x:c r="F100" s="85"/>
      <x:c r="G100" s="85"/>
      <x:c r="H100" s="85"/>
      <x:c r="I100" s="85"/>
      <x:c r="J100" s="85"/>
      <x:c r="K100" s="85"/>
      <x:c r="L100" s="85"/>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 ref="A77:L77"/>
    <x:mergeCell ref="A79:B81"/>
    <x:mergeCell ref="C79:E81"/>
    <x:mergeCell ref="F79:L81"/>
    <x:mergeCell ref="A82:B84"/>
    <x:mergeCell ref="C82:E84"/>
    <x:mergeCell ref="F82:L84"/>
    <x:mergeCell ref="A85:B87"/>
    <x:mergeCell ref="C85:E87"/>
    <x:mergeCell ref="F85:L87"/>
    <x:mergeCell ref="A88:B90"/>
    <x:mergeCell ref="C88:E90"/>
    <x:mergeCell ref="F88:L90"/>
    <x:mergeCell ref="A91:B93"/>
    <x:mergeCell ref="C91:E93"/>
    <x:mergeCell ref="F91:L93"/>
    <x:mergeCell ref="A94:B96"/>
    <x:mergeCell ref="C94:E96"/>
    <x:mergeCell ref="F94:L96"/>
    <x:mergeCell ref="A98:L100"/>
  </x:mergeCells>
  <x:pageMargins left="0.7" right="0.7" top="0.75" bottom="0.75" header="0.3" footer="0.3"/>
</x:worksheet>
</file>

<file path=xl/worksheets/sheet81.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W06 | Two-day facilitator practice laboratory</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Develop facilitation judgement through framework study, demonstration, practice, observation and replay.</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34" t="str">
        <x:v>W06 | Workshop playbooks | Two days; six hours per day including breaks</x:v>
      </x:c>
      <x:c r="B8" s="34"/>
      <x:c r="C8" s="34"/>
      <x:c r="D8" s="34"/>
      <x:c r="E8" s="34"/>
      <x:c r="F8" s="34"/>
      <x:c r="G8" s="34" t="str">
        <x:f>IFERROR(IF(HYPERLINK("HR_Delivery_Facilitation_Framework_and_Toolkit.pdf#page=327","PDF guide 327 / form 328 / example 329")="PDF guide 327 / form 328 / example 329",HYPERLINK("HR_Delivery_Facilitation_Framework_and_Toolkit.pdf#page=327","PDF guide 327 / form 328 / example 329"),"PDF guide 327 / form 328 / example 329"),"PDF guide 327 / form 328 / example 329")</x:f>
        <x:v>PDF guide 327 / form 328 / example 329</x:v>
      </x:c>
      <x:c r="H8" s="34"/>
      <x:c r="I8" s="34"/>
      <x:c r="J8" s="34"/>
      <x:c r="K8" s="34"/>
      <x:c r="L8" s="34"/>
      <x:c r="M8" s="12"/>
      <x:c r="N8" s="12"/>
    </x:row>
    <x:row r="9" ht="22" customHeight="1">
      <x:c r="A9" s="12"/>
      <x:c r="B9" s="12"/>
      <x:c r="C9" s="12"/>
      <x:c r="D9" s="12"/>
      <x:c r="E9" s="12"/>
      <x:c r="F9" s="12"/>
      <x:c r="G9" s="12"/>
      <x:c r="H9" s="12"/>
      <x:c r="I9" s="12"/>
      <x:c r="J9" s="12"/>
      <x:c r="K9" s="12"/>
      <x:c r="L9" s="12"/>
      <x:c r="M9" s="12"/>
      <x:c r="N9" s="12"/>
    </x:row>
    <x:row r="10" ht="22" customHeight="1">
      <x:c r="A10" s="39" t="str">
        <x:v>01  Learning outcomes</x:v>
      </x:c>
      <x:c r="B10" s="39"/>
      <x:c r="C10" s="39"/>
      <x:c r="D10" s="39"/>
      <x:c r="E10" s="39"/>
      <x:c r="F10" s="39"/>
      <x:c r="G10" s="39" t="str">
        <x:v>02  Day one</x:v>
      </x:c>
      <x:c r="H10" s="39"/>
      <x:c r="I10" s="39"/>
      <x:c r="J10" s="39"/>
      <x:c r="K10" s="39"/>
      <x:c r="L10" s="39"/>
      <x:c r="M10" s="12"/>
      <x:c r="N10" s="12"/>
    </x:row>
    <x:row r="11" ht="22" customHeight="1">
      <x:c r="A11" s="43" t="str">
        <x:v>State what participants should be able to practise.</x:v>
      </x:c>
      <x:c r="B11" s="43"/>
      <x:c r="C11" s="43"/>
      <x:c r="D11" s="43"/>
      <x:c r="E11" s="43"/>
      <x:c r="F11" s="43"/>
      <x:c r="G11" s="43" t="str">
        <x:v>Use the detailed agenda.</x:v>
      </x:c>
      <x:c r="H11" s="43"/>
      <x:c r="I11" s="43"/>
      <x:c r="J11" s="43"/>
      <x:c r="K11" s="43"/>
      <x:c r="L11" s="43"/>
      <x:c r="M11" s="12"/>
      <x:c r="N11" s="12"/>
    </x:row>
    <x:row r="12" ht="22" customHeight="1">
      <x:c r="A12" s="43"/>
      <x:c r="B12" s="43"/>
      <x:c r="C12" s="43"/>
      <x:c r="D12" s="43"/>
      <x:c r="E12" s="43"/>
      <x:c r="F12" s="43"/>
      <x:c r="G12" s="43"/>
      <x:c r="H12" s="43"/>
      <x:c r="I12" s="43"/>
      <x:c r="J12" s="43"/>
      <x:c r="K12" s="43"/>
      <x:c r="L12" s="43"/>
      <x:c r="M12" s="12"/>
      <x:c r="N12" s="12"/>
    </x:row>
    <x:row r="13" ht="22" customHeight="1">
      <x:c r="A13" s="52"/>
      <x:c r="B13" s="53"/>
      <x:c r="C13" s="53"/>
      <x:c r="D13" s="53"/>
      <x:c r="E13" s="53"/>
      <x:c r="F13" s="54"/>
      <x:c r="G13" s="52"/>
      <x:c r="H13" s="53"/>
      <x:c r="I13" s="53"/>
      <x:c r="J13" s="53"/>
      <x:c r="K13" s="53"/>
      <x:c r="L13" s="54"/>
      <x:c r="M13" s="12"/>
      <x:c r="N13" s="12"/>
    </x:row>
    <x:row r="14" ht="22" customHeight="1">
      <x:c r="A14" s="55"/>
      <x:c r="B14" s="48"/>
      <x:c r="C14" s="48"/>
      <x:c r="D14" s="48"/>
      <x:c r="E14" s="48"/>
      <x:c r="F14" s="56"/>
      <x:c r="G14" s="55"/>
      <x:c r="H14" s="48"/>
      <x:c r="I14" s="48"/>
      <x:c r="J14" s="48"/>
      <x:c r="K14" s="48"/>
      <x:c r="L14" s="56"/>
      <x:c r="M14" s="12"/>
      <x:c r="N14" s="12"/>
    </x:row>
    <x:row r="15" ht="22" customHeight="1">
      <x:c r="A15" s="55"/>
      <x:c r="B15" s="48"/>
      <x:c r="C15" s="48"/>
      <x:c r="D15" s="48"/>
      <x:c r="E15" s="48"/>
      <x:c r="F15" s="56"/>
      <x:c r="G15" s="55"/>
      <x:c r="H15" s="48"/>
      <x:c r="I15" s="48"/>
      <x:c r="J15" s="48"/>
      <x:c r="K15" s="48"/>
      <x:c r="L15" s="56"/>
      <x:c r="M15" s="12"/>
      <x:c r="N15" s="12"/>
    </x:row>
    <x:row r="16" ht="22" customHeight="1">
      <x:c r="A16" s="57"/>
      <x:c r="B16" s="58"/>
      <x:c r="C16" s="58"/>
      <x:c r="D16" s="58"/>
      <x:c r="E16" s="58"/>
      <x:c r="F16" s="59"/>
      <x:c r="G16" s="57"/>
      <x:c r="H16" s="58"/>
      <x:c r="I16" s="58"/>
      <x:c r="J16" s="58"/>
      <x:c r="K16" s="58"/>
      <x:c r="L16" s="59"/>
      <x:c r="M16" s="12"/>
      <x:c r="N16" s="12"/>
    </x:row>
    <x:row r="17" ht="22" customHeight="1">
      <x:c r="A17" s="12"/>
      <x:c r="B17" s="12"/>
      <x:c r="C17" s="12"/>
      <x:c r="D17" s="12"/>
      <x:c r="E17" s="12"/>
      <x:c r="F17" s="12"/>
      <x:c r="G17" s="12"/>
      <x:c r="H17" s="12"/>
      <x:c r="I17" s="12"/>
      <x:c r="J17" s="12"/>
      <x:c r="K17" s="12"/>
      <x:c r="L17" s="12"/>
      <x:c r="M17" s="12"/>
      <x:c r="N17" s="12"/>
    </x:row>
    <x:row r="18" ht="22" customHeight="1">
      <x:c r="A18" s="39" t="str">
        <x:v>03  Day two</x:v>
      </x:c>
      <x:c r="B18" s="39"/>
      <x:c r="C18" s="39"/>
      <x:c r="D18" s="39"/>
      <x:c r="E18" s="39"/>
      <x:c r="F18" s="39"/>
      <x:c r="G18" s="39" t="str">
        <x:v>04  Practice roles</x:v>
      </x:c>
      <x:c r="H18" s="39"/>
      <x:c r="I18" s="39"/>
      <x:c r="J18" s="39"/>
      <x:c r="K18" s="39"/>
      <x:c r="L18" s="39"/>
      <x:c r="M18" s="12"/>
      <x:c r="N18" s="12"/>
    </x:row>
    <x:row r="19" ht="22" customHeight="1">
      <x:c r="A19" s="43" t="str">
        <x:v>Use practice and replay.</x:v>
      </x:c>
      <x:c r="B19" s="43"/>
      <x:c r="C19" s="43"/>
      <x:c r="D19" s="43"/>
      <x:c r="E19" s="43"/>
      <x:c r="F19" s="43"/>
      <x:c r="G19" s="43" t="str">
        <x:v>Allocate facilitator, participants and observer.</x:v>
      </x:c>
      <x:c r="H19" s="43"/>
      <x:c r="I19" s="43"/>
      <x:c r="J19" s="43"/>
      <x:c r="K19" s="43"/>
      <x:c r="L19" s="43"/>
      <x:c r="M19" s="12"/>
      <x:c r="N19" s="12"/>
    </x:row>
    <x:row r="20" ht="22" customHeight="1">
      <x:c r="A20" s="43"/>
      <x:c r="B20" s="43"/>
      <x:c r="C20" s="43"/>
      <x:c r="D20" s="43"/>
      <x:c r="E20" s="43"/>
      <x:c r="F20" s="43"/>
      <x:c r="G20" s="43"/>
      <x:c r="H20" s="43"/>
      <x:c r="I20" s="43"/>
      <x:c r="J20" s="43"/>
      <x:c r="K20" s="43"/>
      <x:c r="L20" s="43"/>
      <x:c r="M20" s="12"/>
      <x:c r="N20" s="12"/>
    </x:row>
    <x:row r="21" ht="22" customHeight="1">
      <x:c r="A21" s="52"/>
      <x:c r="B21" s="53"/>
      <x:c r="C21" s="53"/>
      <x:c r="D21" s="53"/>
      <x:c r="E21" s="53"/>
      <x:c r="F21" s="54"/>
      <x:c r="G21" s="52"/>
      <x:c r="H21" s="53"/>
      <x:c r="I21" s="53"/>
      <x:c r="J21" s="53"/>
      <x:c r="K21" s="53"/>
      <x:c r="L21" s="54"/>
      <x:c r="M21" s="12"/>
      <x:c r="N21" s="12"/>
    </x:row>
    <x:row r="22" ht="22" customHeight="1">
      <x:c r="A22" s="55"/>
      <x:c r="B22" s="48"/>
      <x:c r="C22" s="48"/>
      <x:c r="D22" s="48"/>
      <x:c r="E22" s="48"/>
      <x:c r="F22" s="56"/>
      <x:c r="G22" s="55"/>
      <x:c r="H22" s="48"/>
      <x:c r="I22" s="48"/>
      <x:c r="J22" s="48"/>
      <x:c r="K22" s="48"/>
      <x:c r="L22" s="56"/>
      <x:c r="M22" s="12"/>
      <x:c r="N22" s="12"/>
    </x:row>
    <x:row r="23" ht="22" customHeight="1">
      <x:c r="A23" s="55"/>
      <x:c r="B23" s="48"/>
      <x:c r="C23" s="48"/>
      <x:c r="D23" s="48"/>
      <x:c r="E23" s="48"/>
      <x:c r="F23" s="56"/>
      <x:c r="G23" s="55"/>
      <x:c r="H23" s="48"/>
      <x:c r="I23" s="48"/>
      <x:c r="J23" s="48"/>
      <x:c r="K23" s="48"/>
      <x:c r="L23" s="56"/>
      <x:c r="M23" s="12"/>
      <x:c r="N23" s="12"/>
    </x:row>
    <x:row r="24" ht="22" customHeight="1">
      <x:c r="A24" s="57"/>
      <x:c r="B24" s="58"/>
      <x:c r="C24" s="58"/>
      <x:c r="D24" s="58"/>
      <x:c r="E24" s="58"/>
      <x:c r="F24" s="59"/>
      <x:c r="G24" s="57"/>
      <x:c r="H24" s="58"/>
      <x:c r="I24" s="58"/>
      <x:c r="J24" s="58"/>
      <x:c r="K24" s="58"/>
      <x:c r="L24" s="59"/>
      <x:c r="M24" s="12"/>
      <x:c r="N24" s="12"/>
    </x:row>
    <x:row r="25" ht="22" customHeight="1">
      <x:c r="A25" s="12"/>
      <x:c r="B25" s="12"/>
      <x:c r="C25" s="12"/>
      <x:c r="D25" s="12"/>
      <x:c r="E25" s="12"/>
      <x:c r="F25" s="12"/>
      <x:c r="G25" s="12"/>
      <x:c r="H25" s="12"/>
      <x:c r="I25" s="12"/>
      <x:c r="J25" s="12"/>
      <x:c r="K25" s="12"/>
      <x:c r="L25" s="12"/>
      <x:c r="M25" s="12"/>
      <x:c r="N25" s="12"/>
    </x:row>
    <x:row r="26" ht="22" customHeight="1">
      <x:c r="A26" s="39" t="str">
        <x:v>05  Feedback rules</x:v>
      </x:c>
      <x:c r="B26" s="39"/>
      <x:c r="C26" s="39"/>
      <x:c r="D26" s="39"/>
      <x:c r="E26" s="39"/>
      <x:c r="F26" s="39"/>
      <x:c r="G26" s="39" t="str">
        <x:v>06  Workplace transfer</x:v>
      </x:c>
      <x:c r="H26" s="39"/>
      <x:c r="I26" s="39"/>
      <x:c r="J26" s="39"/>
      <x:c r="K26" s="39"/>
      <x:c r="L26" s="39"/>
      <x:c r="M26" s="12"/>
      <x:c r="N26" s="12"/>
    </x:row>
    <x:row r="27" ht="22" customHeight="1">
      <x:c r="A27" s="43" t="str">
        <x:v>Keep feedback behavioural and proportionate.</x:v>
      </x:c>
      <x:c r="B27" s="43"/>
      <x:c r="C27" s="43"/>
      <x:c r="D27" s="43"/>
      <x:c r="E27" s="43"/>
      <x:c r="F27" s="43"/>
      <x:c r="G27" s="43" t="str">
        <x:v>Specify follow-up beyond the course.</x:v>
      </x:c>
      <x:c r="H27" s="43"/>
      <x:c r="I27" s="43"/>
      <x:c r="J27" s="43"/>
      <x:c r="K27" s="43"/>
      <x:c r="L27" s="43"/>
      <x:c r="M27" s="12"/>
      <x:c r="N27" s="12"/>
    </x:row>
    <x:row r="28" ht="22" customHeight="1">
      <x:c r="A28" s="43"/>
      <x:c r="B28" s="43"/>
      <x:c r="C28" s="43"/>
      <x:c r="D28" s="43"/>
      <x:c r="E28" s="43"/>
      <x:c r="F28" s="43"/>
      <x:c r="G28" s="43"/>
      <x:c r="H28" s="43"/>
      <x:c r="I28" s="43"/>
      <x:c r="J28" s="43"/>
      <x:c r="K28" s="43"/>
      <x:c r="L28" s="43"/>
      <x:c r="M28" s="12"/>
      <x:c r="N28" s="12"/>
    </x:row>
    <x:row r="29" ht="22" customHeight="1">
      <x:c r="A29" s="52"/>
      <x:c r="B29" s="53"/>
      <x:c r="C29" s="53"/>
      <x:c r="D29" s="53"/>
      <x:c r="E29" s="53"/>
      <x:c r="F29" s="54"/>
      <x:c r="G29" s="52"/>
      <x:c r="H29" s="53"/>
      <x:c r="I29" s="53"/>
      <x:c r="J29" s="53"/>
      <x:c r="K29" s="53"/>
      <x:c r="L29" s="54"/>
      <x:c r="M29" s="12"/>
      <x:c r="N29" s="12"/>
    </x:row>
    <x:row r="30" ht="22" customHeight="1">
      <x:c r="A30" s="55"/>
      <x:c r="B30" s="48"/>
      <x:c r="C30" s="48"/>
      <x:c r="D30" s="48"/>
      <x:c r="E30" s="48"/>
      <x:c r="F30" s="56"/>
      <x:c r="G30" s="55"/>
      <x:c r="H30" s="48"/>
      <x:c r="I30" s="48"/>
      <x:c r="J30" s="48"/>
      <x:c r="K30" s="48"/>
      <x:c r="L30" s="56"/>
      <x:c r="M30" s="12"/>
      <x:c r="N30" s="12"/>
    </x:row>
    <x:row r="31" ht="22" customHeight="1">
      <x:c r="A31" s="55"/>
      <x:c r="B31" s="48"/>
      <x:c r="C31" s="48"/>
      <x:c r="D31" s="48"/>
      <x:c r="E31" s="48"/>
      <x:c r="F31" s="56"/>
      <x:c r="G31" s="55"/>
      <x:c r="H31" s="48"/>
      <x:c r="I31" s="48"/>
      <x:c r="J31" s="48"/>
      <x:c r="K31" s="48"/>
      <x:c r="L31" s="56"/>
      <x:c r="M31" s="12"/>
      <x:c r="N31" s="12"/>
    </x:row>
    <x:row r="32" ht="22" customHeight="1">
      <x:c r="A32" s="57"/>
      <x:c r="B32" s="58"/>
      <x:c r="C32" s="58"/>
      <x:c r="D32" s="58"/>
      <x:c r="E32" s="58"/>
      <x:c r="F32" s="59"/>
      <x:c r="G32" s="57"/>
      <x:c r="H32" s="58"/>
      <x:c r="I32" s="58"/>
      <x:c r="J32" s="58"/>
      <x:c r="K32" s="58"/>
      <x:c r="L32" s="59"/>
      <x:c r="M32" s="12"/>
      <x:c r="N32" s="12"/>
    </x:row>
    <x:row r="33" ht="22" customHeight="1">
      <x:c r="A33" s="12"/>
      <x:c r="B33" s="12"/>
      <x:c r="C33" s="12"/>
      <x:c r="D33" s="12"/>
      <x:c r="E33" s="12"/>
      <x:c r="F33" s="12"/>
      <x:c r="G33" s="12"/>
      <x:c r="H33" s="12"/>
      <x:c r="I33" s="12"/>
      <x:c r="J33" s="12"/>
      <x:c r="K33" s="12"/>
      <x:c r="L33" s="12"/>
      <x:c r="M33" s="12"/>
      <x:c r="N33" s="12"/>
    </x:row>
    <x:row r="34" ht="22" customHeight="1">
      <x:c r="A34" s="69" t="str">
        <x:v>COMPLETION CHECK: Learners leave with practised skills, evidence and a supported plan for further development.</x:v>
      </x:c>
      <x:c r="B34" s="69"/>
      <x:c r="C34" s="69"/>
      <x:c r="D34" s="69"/>
      <x:c r="E34" s="69"/>
      <x:c r="F34" s="69"/>
      <x:c r="G34" s="69"/>
      <x:c r="H34" s="69"/>
      <x:c r="I34" s="69"/>
      <x:c r="J34" s="69"/>
      <x:c r="K34" s="69"/>
      <x:c r="L34" s="69"/>
      <x:c r="M34" s="12"/>
      <x:c r="N34" s="12"/>
    </x:row>
    <x:row r="35" ht="22" customHeight="1">
      <x:c r="A35" s="69"/>
      <x:c r="B35" s="69"/>
      <x:c r="C35" s="69"/>
      <x:c r="D35" s="69"/>
      <x:c r="E35" s="69"/>
      <x:c r="F35" s="69"/>
      <x:c r="G35" s="69"/>
      <x:c r="H35" s="69"/>
      <x:c r="I35" s="69"/>
      <x:c r="J35" s="69"/>
      <x:c r="K35" s="69"/>
      <x:c r="L35" s="69"/>
      <x:c r="M35" s="12"/>
      <x:c r="N35" s="12"/>
    </x:row>
    <x:row r="36" ht="22" customHeight="1">
      <x:c r="A36" s="69"/>
      <x:c r="B36" s="69"/>
      <x:c r="C36" s="69"/>
      <x:c r="D36" s="69"/>
      <x:c r="E36" s="69"/>
      <x:c r="F36" s="69"/>
      <x:c r="G36" s="69"/>
      <x:c r="H36" s="69"/>
      <x:c r="I36" s="69"/>
      <x:c r="J36" s="69"/>
      <x:c r="K36" s="69"/>
      <x:c r="L36" s="69"/>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73" t="str">
        <x:v>HOW TO USE THIS TOOL</x:v>
      </x:c>
      <x:c r="B39" s="73"/>
      <x:c r="C39" s="73"/>
      <x:c r="D39" s="73"/>
      <x:c r="E39" s="73"/>
      <x:c r="F39" s="73"/>
      <x:c r="G39" s="73"/>
      <x:c r="H39" s="73"/>
      <x:c r="I39" s="73"/>
      <x:c r="J39" s="73"/>
      <x:c r="K39" s="73"/>
      <x:c r="L39" s="73"/>
      <x:c r="M39" s="12"/>
      <x:c r="N39" s="12"/>
    </x:row>
    <x:row r="40" ht="22" customHeight="1">
      <x:c r="A40" s="77" t="str">
        <x:v>01  Collect learning needs and explain that the laboratory is developmental, not a certification assessment. Invite participants to use non-sensitive examples.</x:v>
      </x:c>
      <x:c r="B40" s="77"/>
      <x:c r="C40" s="77"/>
      <x:c r="D40" s="77"/>
      <x:c r="E40" s="77"/>
      <x:c r="F40" s="77"/>
      <x:c r="G40" s="77"/>
      <x:c r="H40" s="77"/>
      <x:c r="I40" s="77"/>
      <x:c r="J40" s="77"/>
      <x:c r="K40" s="77"/>
      <x:c r="L40" s="77"/>
      <x:c r="M40" s="12"/>
      <x:c r="N40" s="12"/>
    </x:row>
    <x:row r="41" ht="22" customHeight="1">
      <x:c r="A41" s="77"/>
      <x:c r="B41" s="77"/>
      <x:c r="C41" s="77"/>
      <x:c r="D41" s="77"/>
      <x:c r="E41" s="77"/>
      <x:c r="F41" s="77"/>
      <x:c r="G41" s="77"/>
      <x:c r="H41" s="77"/>
      <x:c r="I41" s="77"/>
      <x:c r="J41" s="77"/>
      <x:c r="K41" s="77"/>
      <x:c r="L41" s="77"/>
      <x:c r="M41" s="12"/>
      <x:c r="N41" s="12"/>
    </x:row>
    <x:row r="42" ht="22" customHeight="1">
      <x:c r="A42" s="81" t="str">
        <x:v>02  Day one introduces dimensions and modes through demonstration, design tasks, listening practice and a short first facilitation attempt.</x:v>
      </x:c>
      <x:c r="B42" s="81"/>
      <x:c r="C42" s="81"/>
      <x:c r="D42" s="81"/>
      <x:c r="E42" s="81"/>
      <x:c r="F42" s="81"/>
      <x:c r="G42" s="81"/>
      <x:c r="H42" s="81"/>
      <x:c r="I42" s="81"/>
      <x:c r="J42" s="81"/>
      <x:c r="K42" s="81"/>
      <x:c r="L42" s="81"/>
      <x:c r="M42" s="12"/>
      <x:c r="N42" s="12"/>
    </x:row>
    <x:row r="43" ht="22" customHeight="1">
      <x:c r="A43" s="81"/>
      <x:c r="B43" s="81"/>
      <x:c r="C43" s="81"/>
      <x:c r="D43" s="81"/>
      <x:c r="E43" s="81"/>
      <x:c r="F43" s="81"/>
      <x:c r="G43" s="81"/>
      <x:c r="H43" s="81"/>
      <x:c r="I43" s="81"/>
      <x:c r="J43" s="81"/>
      <x:c r="K43" s="81"/>
      <x:c r="L43" s="81"/>
      <x:c r="M43" s="12"/>
      <x:c r="N43" s="12"/>
    </x:row>
    <x:row r="44" ht="22" customHeight="1">
      <x:c r="A44" s="77" t="str">
        <x:v>03  Day two focuses on challenge, feeling, inclusion and integrated practice. Use bounded scenarios, observer evidence and a replay after feedback.</x:v>
      </x:c>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81" t="str">
        <x:v>04  Use the source reflection guide and original evidence review separately. Do not rank participants or declare competence from one simulation.</x:v>
      </x:c>
      <x:c r="B46" s="81"/>
      <x:c r="C46" s="81"/>
      <x:c r="D46" s="81"/>
      <x:c r="E46" s="81"/>
      <x:c r="F46" s="81"/>
      <x:c r="G46" s="81"/>
      <x:c r="H46" s="81"/>
      <x:c r="I46" s="81"/>
      <x:c r="J46" s="81"/>
      <x:c r="K46" s="81"/>
      <x:c r="L46" s="81"/>
      <x:c r="M46" s="12"/>
      <x:c r="N46" s="12"/>
    </x:row>
    <x:row r="47" ht="22" customHeight="1">
      <x:c r="A47" s="81"/>
      <x:c r="B47" s="81"/>
      <x:c r="C47" s="81"/>
      <x:c r="D47" s="81"/>
      <x:c r="E47" s="81"/>
      <x:c r="F47" s="81"/>
      <x:c r="G47" s="81"/>
      <x:c r="H47" s="81"/>
      <x:c r="I47" s="81"/>
      <x:c r="J47" s="81"/>
      <x:c r="K47" s="81"/>
      <x:c r="L47" s="81"/>
      <x:c r="M47" s="12"/>
      <x:c r="N47" s="12"/>
    </x:row>
    <x:row r="48" ht="22" customHeight="1">
      <x:c r="A48" s="77" t="str">
        <x:v>05  Close with supported workplace practice, an observation partner and a review date. The laboratory begins a development process; it does not confer mastery.</x:v>
      </x:c>
      <x:c r="B48" s="77"/>
      <x:c r="C48" s="77"/>
      <x:c r="D48" s="77"/>
      <x:c r="E48" s="77"/>
      <x:c r="F48" s="77"/>
      <x:c r="G48" s="77"/>
      <x:c r="H48" s="77"/>
      <x:c r="I48" s="77"/>
      <x:c r="J48" s="77"/>
      <x:c r="K48" s="77"/>
      <x:c r="L48" s="77"/>
      <x:c r="M48" s="12"/>
      <x:c r="N48" s="12"/>
    </x:row>
    <x:row r="49" ht="22" customHeight="1">
      <x:c r="A49" s="77"/>
      <x:c r="B49" s="77"/>
      <x:c r="C49" s="77"/>
      <x:c r="D49" s="77"/>
      <x:c r="E49" s="77"/>
      <x:c r="F49" s="77"/>
      <x:c r="G49" s="77"/>
      <x:c r="H49" s="77"/>
      <x:c r="I49" s="77"/>
      <x:c r="J49" s="77"/>
      <x:c r="K49" s="77"/>
      <x:c r="L49" s="77"/>
      <x:c r="M49" s="12"/>
      <x:c r="N49" s="12"/>
    </x:row>
    <x:row r="50" ht="22" customHeight="1">
      <x:c r="A50" s="85" t="str">
        <x:v>WATCH FOR: Do not label participation in a two-day event as professional accreditation or proof of readiness for high-risk facilitation.</x:v>
      </x:c>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3" t="str">
        <x:v>FICTIONAL COMPLETED EXAMPLE / PROJECT COMMON</x:v>
      </x:c>
      <x:c r="B54" s="73"/>
      <x:c r="C54" s="73"/>
      <x:c r="D54" s="73"/>
      <x:c r="E54" s="73"/>
      <x:c r="F54" s="73"/>
      <x:c r="G54" s="73"/>
      <x:c r="H54" s="73"/>
      <x:c r="I54" s="73"/>
      <x:c r="J54" s="73"/>
      <x:c r="K54" s="73"/>
      <x:c r="L54" s="73"/>
      <x:c r="M54" s="12"/>
      <x:c r="N54" s="12"/>
    </x:row>
    <x:row r="55" ht="22" customHeight="1">
      <x:c r="A55" s="39" t="str">
        <x:v>Learning outcomes</x:v>
      </x:c>
      <x:c r="B55" s="39"/>
      <x:c r="C55" s="39"/>
      <x:c r="D55" s="77" t="str">
        <x:v>Explain the 6 x 3 framework, contract a mandate, design a short process, make a proportionate intervention and review its effect.</x:v>
      </x:c>
      <x:c r="E55" s="77"/>
      <x:c r="F55" s="77"/>
      <x:c r="G55" s="77"/>
      <x:c r="H55" s="77"/>
      <x:c r="I55" s="77"/>
      <x:c r="J55" s="77"/>
      <x:c r="K55" s="77"/>
      <x:c r="L55" s="77"/>
      <x:c r="M55" s="12"/>
      <x:c r="N55" s="12"/>
    </x:row>
    <x:row r="56" ht="22" customHeight="1">
      <x:c r="A56" s="39"/>
      <x:c r="B56" s="39"/>
      <x:c r="C56" s="39"/>
      <x:c r="D56" s="77"/>
      <x:c r="E56" s="77"/>
      <x:c r="F56" s="77"/>
      <x:c r="G56" s="77"/>
      <x:c r="H56" s="77"/>
      <x:c r="I56" s="77"/>
      <x:c r="J56" s="77"/>
      <x:c r="K56" s="77"/>
      <x:c r="L56" s="77"/>
      <x:c r="M56" s="12"/>
      <x:c r="N56" s="12"/>
    </x:row>
    <x:row r="57" ht="22" customHeight="1">
      <x:c r="A57" s="39"/>
      <x:c r="B57" s="39"/>
      <x:c r="C57" s="39"/>
      <x:c r="D57" s="77"/>
      <x:c r="E57" s="77"/>
      <x:c r="F57" s="77"/>
      <x:c r="G57" s="77"/>
      <x:c r="H57" s="77"/>
      <x:c r="I57" s="77"/>
      <x:c r="J57" s="77"/>
      <x:c r="K57" s="77"/>
      <x:c r="L57" s="77"/>
      <x:c r="M57" s="12"/>
      <x:c r="N57" s="12"/>
    </x:row>
    <x:row r="58" ht="22" customHeight="1">
      <x:c r="A58" s="39" t="str">
        <x:v>Day one</x:v>
      </x:c>
      <x:c r="B58" s="39"/>
      <x:c r="C58" s="39"/>
      <x:c r="D58" s="77" t="str">
        <x:v>Framework and demonstration; sponsor contracting; agenda design; listening and questions; first micro-facilitation; reflection.</x:v>
      </x:c>
      <x:c r="E58" s="77"/>
      <x:c r="F58" s="77"/>
      <x:c r="G58" s="77"/>
      <x:c r="H58" s="77"/>
      <x:c r="I58" s="77"/>
      <x:c r="J58" s="77"/>
      <x:c r="K58" s="77"/>
      <x:c r="L58" s="77"/>
      <x:c r="M58" s="12"/>
      <x:c r="N58" s="12"/>
    </x:row>
    <x:row r="59" ht="22" customHeight="1">
      <x:c r="A59" s="39"/>
      <x:c r="B59" s="39"/>
      <x:c r="C59" s="39"/>
      <x:c r="D59" s="77"/>
      <x:c r="E59" s="77"/>
      <x:c r="F59" s="77"/>
      <x:c r="G59" s="77"/>
      <x:c r="H59" s="77"/>
      <x:c r="I59" s="77"/>
      <x:c r="J59" s="77"/>
      <x:c r="K59" s="77"/>
      <x:c r="L59" s="77"/>
      <x:c r="M59" s="12"/>
      <x:c r="N59" s="12"/>
    </x:row>
    <x:row r="60" ht="22" customHeight="1">
      <x:c r="A60" s="39"/>
      <x:c r="B60" s="39"/>
      <x:c r="C60" s="39"/>
      <x:c r="D60" s="77"/>
      <x:c r="E60" s="77"/>
      <x:c r="F60" s="77"/>
      <x:c r="G60" s="77"/>
      <x:c r="H60" s="77"/>
      <x:c r="I60" s="77"/>
      <x:c r="J60" s="77"/>
      <x:c r="K60" s="77"/>
      <x:c r="L60" s="77"/>
      <x:c r="M60" s="12"/>
      <x:c r="N60" s="12"/>
    </x:row>
    <x:row r="61" ht="22" customHeight="1">
      <x:c r="A61" s="39" t="str">
        <x:v>Day two</x:v>
      </x:c>
      <x:c r="B61" s="39"/>
      <x:c r="C61" s="39"/>
      <x:c r="D61" s="77" t="str">
        <x:v>Challenge and boundaries; inclusion and hybrid design; integrated scenarios; observed practice; replay; development planning.</x:v>
      </x:c>
      <x:c r="E61" s="77"/>
      <x:c r="F61" s="77"/>
      <x:c r="G61" s="77"/>
      <x:c r="H61" s="77"/>
      <x:c r="I61" s="77"/>
      <x:c r="J61" s="77"/>
      <x:c r="K61" s="77"/>
      <x:c r="L61" s="77"/>
      <x:c r="M61" s="12"/>
      <x:c r="N61" s="12"/>
    </x:row>
    <x:row r="62" ht="22" customHeight="1">
      <x:c r="A62" s="39"/>
      <x:c r="B62" s="39"/>
      <x:c r="C62" s="39"/>
      <x:c r="D62" s="77"/>
      <x:c r="E62" s="77"/>
      <x:c r="F62" s="77"/>
      <x:c r="G62" s="77"/>
      <x:c r="H62" s="77"/>
      <x:c r="I62" s="77"/>
      <x:c r="J62" s="77"/>
      <x:c r="K62" s="77"/>
      <x:c r="L62" s="77"/>
      <x:c r="M62" s="12"/>
      <x:c r="N62" s="12"/>
    </x:row>
    <x:row r="63" ht="22" customHeight="1">
      <x:c r="A63" s="39"/>
      <x:c r="B63" s="39"/>
      <x:c r="C63" s="39"/>
      <x:c r="D63" s="77"/>
      <x:c r="E63" s="77"/>
      <x:c r="F63" s="77"/>
      <x:c r="G63" s="77"/>
      <x:c r="H63" s="77"/>
      <x:c r="I63" s="77"/>
      <x:c r="J63" s="77"/>
      <x:c r="K63" s="77"/>
      <x:c r="L63" s="77"/>
      <x:c r="M63" s="12"/>
      <x:c r="N63" s="12"/>
    </x:row>
    <x:row r="64" ht="22" customHeight="1">
      <x:c r="A64" s="39" t="str">
        <x:v>Practice roles</x:v>
      </x:c>
      <x:c r="B64" s="39"/>
      <x:c r="C64" s="39"/>
      <x:c r="D64" s="77" t="str">
        <x:v>Groups of four rotate roles. Observer records words, decision ownership, participation and effects using selected D05 indicators.</x:v>
      </x:c>
      <x:c r="E64" s="77"/>
      <x:c r="F64" s="77"/>
      <x:c r="G64" s="77"/>
      <x:c r="H64" s="77"/>
      <x:c r="I64" s="77"/>
      <x:c r="J64" s="77"/>
      <x:c r="K64" s="77"/>
      <x:c r="L64" s="77"/>
      <x:c r="M64" s="12"/>
      <x:c r="N64" s="12"/>
    </x:row>
    <x:row r="65" ht="22" customHeight="1">
      <x:c r="A65" s="39"/>
      <x:c r="B65" s="39"/>
      <x:c r="C65" s="39"/>
      <x:c r="D65" s="77"/>
      <x:c r="E65" s="77"/>
      <x:c r="F65" s="77"/>
      <x:c r="G65" s="77"/>
      <x:c r="H65" s="77"/>
      <x:c r="I65" s="77"/>
      <x:c r="J65" s="77"/>
      <x:c r="K65" s="77"/>
      <x:c r="L65" s="77"/>
      <x:c r="M65" s="12"/>
      <x:c r="N65" s="12"/>
    </x:row>
    <x:row r="66" ht="22" customHeight="1">
      <x:c r="A66" s="39"/>
      <x:c r="B66" s="39"/>
      <x:c r="C66" s="39"/>
      <x:c r="D66" s="77"/>
      <x:c r="E66" s="77"/>
      <x:c r="F66" s="77"/>
      <x:c r="G66" s="77"/>
      <x:c r="H66" s="77"/>
      <x:c r="I66" s="77"/>
      <x:c r="J66" s="77"/>
      <x:c r="K66" s="77"/>
      <x:c r="L66" s="77"/>
      <x:c r="M66" s="12"/>
      <x:c r="N66" s="12"/>
    </x:row>
    <x:row r="67" ht="22" customHeight="1">
      <x:c r="A67" s="39" t="str">
        <x:v>Feedback rules</x:v>
      </x:c>
      <x:c r="B67" s="39"/>
      <x:c r="C67" s="39"/>
      <x:c r="D67" s="77" t="str">
        <x:v>Learner reflects first; observer cites evidence; peers describe effects; learner chooses one change and reruns the moment.</x:v>
      </x:c>
      <x:c r="E67" s="77"/>
      <x:c r="F67" s="77"/>
      <x:c r="G67" s="77"/>
      <x:c r="H67" s="77"/>
      <x:c r="I67" s="77"/>
      <x:c r="J67" s="77"/>
      <x:c r="K67" s="77"/>
      <x:c r="L67" s="77"/>
      <x:c r="M67" s="12"/>
      <x:c r="N67" s="12"/>
    </x:row>
    <x:row r="68" ht="22" customHeight="1">
      <x:c r="A68" s="39"/>
      <x:c r="B68" s="39"/>
      <x:c r="C68" s="39"/>
      <x:c r="D68" s="77"/>
      <x:c r="E68" s="77"/>
      <x:c r="F68" s="77"/>
      <x:c r="G68" s="77"/>
      <x:c r="H68" s="77"/>
      <x:c r="I68" s="77"/>
      <x:c r="J68" s="77"/>
      <x:c r="K68" s="77"/>
      <x:c r="L68" s="77"/>
      <x:c r="M68" s="12"/>
      <x:c r="N68" s="12"/>
    </x:row>
    <x:row r="69" ht="22" customHeight="1">
      <x:c r="A69" s="39"/>
      <x:c r="B69" s="39"/>
      <x:c r="C69" s="39"/>
      <x:c r="D69" s="77"/>
      <x:c r="E69" s="77"/>
      <x:c r="F69" s="77"/>
      <x:c r="G69" s="77"/>
      <x:c r="H69" s="77"/>
      <x:c r="I69" s="77"/>
      <x:c r="J69" s="77"/>
      <x:c r="K69" s="77"/>
      <x:c r="L69" s="77"/>
      <x:c r="M69" s="12"/>
      <x:c r="N69" s="12"/>
    </x:row>
    <x:row r="70" ht="22" customHeight="1">
      <x:c r="A70" s="39" t="str">
        <x:v>Workplace transfer</x:v>
      </x:c>
      <x:c r="B70" s="39"/>
      <x:c r="C70" s="39"/>
      <x:c r="D70" s="77" t="str">
        <x:v>Each learner plans two supported events, a peer observation and a supervision conversation within six weeks.</x:v>
      </x:c>
      <x:c r="E70" s="77"/>
      <x:c r="F70" s="77"/>
      <x:c r="G70" s="77"/>
      <x:c r="H70" s="77"/>
      <x:c r="I70" s="77"/>
      <x:c r="J70" s="77"/>
      <x:c r="K70" s="77"/>
      <x:c r="L70" s="77"/>
      <x:c r="M70" s="12"/>
      <x:c r="N70" s="12"/>
    </x:row>
    <x:row r="71" ht="22" customHeight="1">
      <x:c r="A71" s="39"/>
      <x:c r="B71" s="39"/>
      <x:c r="C71" s="39"/>
      <x:c r="D71" s="77"/>
      <x:c r="E71" s="77"/>
      <x:c r="F71" s="77"/>
      <x:c r="G71" s="77"/>
      <x:c r="H71" s="77"/>
      <x:c r="I71" s="77"/>
      <x:c r="J71" s="77"/>
      <x:c r="K71" s="77"/>
      <x:c r="L71" s="77"/>
      <x:c r="M71" s="12"/>
      <x:c r="N71" s="12"/>
    </x:row>
    <x:row r="72" ht="22" customHeight="1">
      <x:c r="A72" s="39"/>
      <x:c r="B72" s="39"/>
      <x:c r="C72" s="39"/>
      <x:c r="D72" s="77"/>
      <x:c r="E72" s="77"/>
      <x:c r="F72" s="77"/>
      <x:c r="G72" s="77"/>
      <x:c r="H72" s="77"/>
      <x:c r="I72" s="77"/>
      <x:c r="J72" s="77"/>
      <x:c r="K72" s="77"/>
      <x:c r="L72" s="77"/>
      <x:c r="M72" s="12"/>
      <x:c r="N72" s="12"/>
    </x:row>
    <x:row r="73" ht="22" customHeight="1">
      <x:c r="A73" s="43" t="str">
        <x:v>Source basis: H01; A01; U01; R13 | Original workplace application unless explicitly identified as a source transcription. See 04 Source Notes.</x:v>
      </x:c>
      <x:c r="B73" s="43"/>
      <x:c r="C73" s="43"/>
      <x:c r="D73" s="43"/>
      <x:c r="E73" s="43"/>
      <x:c r="F73" s="43"/>
      <x:c r="G73" s="43"/>
      <x:c r="H73" s="43"/>
      <x:c r="I73" s="43"/>
      <x:c r="J73" s="43"/>
      <x:c r="K73" s="43"/>
      <x:c r="L73" s="43"/>
      <x:c r="M73" s="12"/>
      <x:c r="N73" s="12"/>
    </x:row>
    <x:row r="74" ht="22" customHeight="1">
      <x:c r="A74" s="43"/>
      <x:c r="B74" s="43"/>
      <x:c r="C74" s="43"/>
      <x:c r="D74" s="43"/>
      <x:c r="E74" s="43"/>
      <x:c r="F74" s="43"/>
      <x:c r="G74" s="43"/>
      <x:c r="H74" s="43"/>
      <x:c r="I74" s="43"/>
      <x:c r="J74" s="43"/>
      <x:c r="K74" s="43"/>
      <x:c r="L74" s="43"/>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73" t="str">
        <x:v>RUN-SHEET / FICTIONAL DESIGN TO ADAPT</x:v>
      </x:c>
      <x:c r="B77" s="73"/>
      <x:c r="C77" s="73"/>
      <x:c r="D77" s="73"/>
      <x:c r="E77" s="73"/>
      <x:c r="F77" s="73"/>
      <x:c r="G77" s="73"/>
      <x:c r="H77" s="73"/>
      <x:c r="I77" s="73"/>
      <x:c r="J77" s="73"/>
      <x:c r="K77" s="73"/>
      <x:c r="L77" s="73"/>
      <x:c r="M77" s="12"/>
      <x:c r="N77" s="12"/>
    </x:row>
    <x:row r="78" ht="22" customHeight="1">
      <x:c r="A78" s="12"/>
      <x:c r="B78" s="12"/>
      <x:c r="C78" s="12"/>
      <x:c r="D78" s="12"/>
      <x:c r="E78" s="12"/>
      <x:c r="F78" s="12"/>
      <x:c r="G78" s="12"/>
      <x:c r="H78" s="12"/>
      <x:c r="I78" s="12"/>
      <x:c r="J78" s="12"/>
      <x:c r="K78" s="12"/>
      <x:c r="L78" s="12"/>
      <x:c r="M78" s="12"/>
      <x:c r="N78" s="12"/>
    </x:row>
    <x:row r="79" ht="22" customHeight="1">
      <x:c r="A79" s="39" t="str">
        <x:v>30 minutes</x:v>
      </x:c>
      <x:c r="B79" s="39"/>
      <x:c r="C79" s="153" t="str">
        <x:v>Day 1: arrival and learning contract</x:v>
      </x:c>
      <x:c r="D79" s="153"/>
      <x:c r="E79" s="153"/>
      <x:c r="F79" s="77" t="str">
        <x:v>Set a developmental remit and personal learning intentions. [S01; D01]</x:v>
      </x:c>
      <x:c r="G79" s="77"/>
      <x:c r="H79" s="77"/>
      <x:c r="I79" s="77"/>
      <x:c r="J79" s="77"/>
      <x:c r="K79" s="77"/>
      <x:c r="L79" s="77"/>
      <x:c r="M79" s="12"/>
      <x:c r="N79" s="12"/>
    </x:row>
    <x:row r="80" ht="22" customHeight="1">
      <x:c r="A80" s="39"/>
      <x:c r="B80" s="39"/>
      <x:c r="C80" s="153"/>
      <x:c r="D80" s="153"/>
      <x:c r="E80" s="153"/>
      <x:c r="F80" s="77"/>
      <x:c r="G80" s="77"/>
      <x:c r="H80" s="77"/>
      <x:c r="I80" s="77"/>
      <x:c r="J80" s="77"/>
      <x:c r="K80" s="77"/>
      <x:c r="L80" s="77"/>
      <x:c r="M80" s="12"/>
      <x:c r="N80" s="12"/>
    </x:row>
    <x:row r="81" ht="22" customHeight="1">
      <x:c r="A81" s="39"/>
      <x:c r="B81" s="39"/>
      <x:c r="C81" s="153"/>
      <x:c r="D81" s="153"/>
      <x:c r="E81" s="153"/>
      <x:c r="F81" s="77"/>
      <x:c r="G81" s="77"/>
      <x:c r="H81" s="77"/>
      <x:c r="I81" s="77"/>
      <x:c r="J81" s="77"/>
      <x:c r="K81" s="77"/>
      <x:c r="L81" s="77"/>
      <x:c r="M81" s="12"/>
      <x:c r="N81" s="12"/>
    </x:row>
    <x:row r="82" ht="22" customHeight="1">
      <x:c r="A82" s="39" t="str">
        <x:v>55 minutes</x:v>
      </x:c>
      <x:c r="B82" s="39"/>
      <x:c r="C82" s="153" t="str">
        <x:v>Dimensions and modes demonstration</x:v>
      </x:c>
      <x:c r="D82" s="153"/>
      <x:c r="E82" s="153"/>
      <x:c r="F82" s="77" t="str">
        <x:v>Observe a short demonstration; identify intention, mode and actual decision ownership. [P06; D04]</x:v>
      </x:c>
      <x:c r="G82" s="77"/>
      <x:c r="H82" s="77"/>
      <x:c r="I82" s="77"/>
      <x:c r="J82" s="77"/>
      <x:c r="K82" s="77"/>
      <x:c r="L82" s="77"/>
      <x:c r="M82" s="12"/>
      <x:c r="N82" s="12"/>
    </x:row>
    <x:row r="83" ht="22" customHeight="1">
      <x:c r="A83" s="39"/>
      <x:c r="B83" s="39"/>
      <x:c r="C83" s="153"/>
      <x:c r="D83" s="153"/>
      <x:c r="E83" s="153"/>
      <x:c r="F83" s="77"/>
      <x:c r="G83" s="77"/>
      <x:c r="H83" s="77"/>
      <x:c r="I83" s="77"/>
      <x:c r="J83" s="77"/>
      <x:c r="K83" s="77"/>
      <x:c r="L83" s="77"/>
      <x:c r="M83" s="12"/>
      <x:c r="N83" s="12"/>
    </x:row>
    <x:row r="84" ht="22" customHeight="1">
      <x:c r="A84" s="39"/>
      <x:c r="B84" s="39"/>
      <x:c r="C84" s="153"/>
      <x:c r="D84" s="153"/>
      <x:c r="E84" s="153"/>
      <x:c r="F84" s="77"/>
      <x:c r="G84" s="77"/>
      <x:c r="H84" s="77"/>
      <x:c r="I84" s="77"/>
      <x:c r="J84" s="77"/>
      <x:c r="K84" s="77"/>
      <x:c r="L84" s="77"/>
      <x:c r="M84" s="12"/>
      <x:c r="N84" s="12"/>
    </x:row>
    <x:row r="85" ht="22" customHeight="1">
      <x:c r="A85" s="39" t="str">
        <x:v>50 minutes</x:v>
      </x:c>
      <x:c r="B85" s="39"/>
      <x:c r="C85" s="153" t="str">
        <x:v>Sponsor and mandate practice</x:v>
      </x:c>
      <x:c r="D85" s="153"/>
      <x:c r="E85" s="153"/>
      <x:c r="F85" s="77" t="str">
        <x:v>Practise discovery and an honest decision-rights conversation. [P01; P04]</x:v>
      </x:c>
      <x:c r="G85" s="77"/>
      <x:c r="H85" s="77"/>
      <x:c r="I85" s="77"/>
      <x:c r="J85" s="77"/>
      <x:c r="K85" s="77"/>
      <x:c r="L85" s="77"/>
      <x:c r="M85" s="12"/>
      <x:c r="N85" s="12"/>
    </x:row>
    <x:row r="86" ht="22" customHeight="1">
      <x:c r="A86" s="39"/>
      <x:c r="B86" s="39"/>
      <x:c r="C86" s="153"/>
      <x:c r="D86" s="153"/>
      <x:c r="E86" s="153"/>
      <x:c r="F86" s="77"/>
      <x:c r="G86" s="77"/>
      <x:c r="H86" s="77"/>
      <x:c r="I86" s="77"/>
      <x:c r="J86" s="77"/>
      <x:c r="K86" s="77"/>
      <x:c r="L86" s="77"/>
      <x:c r="M86" s="12"/>
      <x:c r="N86" s="12"/>
    </x:row>
    <x:row r="87" ht="22" customHeight="1">
      <x:c r="A87" s="39"/>
      <x:c r="B87" s="39"/>
      <x:c r="C87" s="153"/>
      <x:c r="D87" s="153"/>
      <x:c r="E87" s="153"/>
      <x:c r="F87" s="77"/>
      <x:c r="G87" s="77"/>
      <x:c r="H87" s="77"/>
      <x:c r="I87" s="77"/>
      <x:c r="J87" s="77"/>
      <x:c r="K87" s="77"/>
      <x:c r="L87" s="77"/>
      <x:c r="M87" s="12"/>
      <x:c r="N87" s="12"/>
    </x:row>
    <x:row r="88" ht="22" customHeight="1">
      <x:c r="A88" s="39" t="str">
        <x:v>15 minutes</x:v>
      </x:c>
      <x:c r="B88" s="39"/>
      <x:c r="C88" s="153" t="str">
        <x:v>Break</x:v>
      </x:c>
      <x:c r="D88" s="153"/>
      <x:c r="E88" s="153"/>
      <x:c r="F88" s="77" t="str">
        <x:v>Protect a full break. [F03]</x:v>
      </x:c>
      <x:c r="G88" s="77"/>
      <x:c r="H88" s="77"/>
      <x:c r="I88" s="77"/>
      <x:c r="J88" s="77"/>
      <x:c r="K88" s="77"/>
      <x:c r="L88" s="77"/>
      <x:c r="M88" s="12"/>
      <x:c r="N88" s="12"/>
    </x:row>
    <x:row r="89" ht="22" customHeight="1">
      <x:c r="A89" s="39"/>
      <x:c r="B89" s="39"/>
      <x:c r="C89" s="153"/>
      <x:c r="D89" s="153"/>
      <x:c r="E89" s="153"/>
      <x:c r="F89" s="77"/>
      <x:c r="G89" s="77"/>
      <x:c r="H89" s="77"/>
      <x:c r="I89" s="77"/>
      <x:c r="J89" s="77"/>
      <x:c r="K89" s="77"/>
      <x:c r="L89" s="77"/>
      <x:c r="M89" s="12"/>
      <x:c r="N89" s="12"/>
    </x:row>
    <x:row r="90" ht="22" customHeight="1">
      <x:c r="A90" s="39"/>
      <x:c r="B90" s="39"/>
      <x:c r="C90" s="153"/>
      <x:c r="D90" s="153"/>
      <x:c r="E90" s="153"/>
      <x:c r="F90" s="77"/>
      <x:c r="G90" s="77"/>
      <x:c r="H90" s="77"/>
      <x:c r="I90" s="77"/>
      <x:c r="J90" s="77"/>
      <x:c r="K90" s="77"/>
      <x:c r="L90" s="77"/>
      <x:c r="M90" s="12"/>
      <x:c r="N90" s="12"/>
    </x:row>
    <x:row r="91" ht="22" customHeight="1">
      <x:c r="A91" s="39" t="str">
        <x:v>55 minutes</x:v>
      </x:c>
      <x:c r="B91" s="39"/>
      <x:c r="C91" s="153" t="str">
        <x:v>Design a short programme</x:v>
      </x:c>
      <x:c r="D91" s="153"/>
      <x:c r="E91" s="153"/>
      <x:c r="F91" s="77" t="str">
        <x:v>Build an agenda with output, access and recovery choices. [P07; P08]</x:v>
      </x:c>
      <x:c r="G91" s="77"/>
      <x:c r="H91" s="77"/>
      <x:c r="I91" s="77"/>
      <x:c r="J91" s="77"/>
      <x:c r="K91" s="77"/>
      <x:c r="L91" s="77"/>
      <x:c r="M91" s="12"/>
      <x:c r="N91" s="12"/>
    </x:row>
    <x:row r="92" ht="22" customHeight="1">
      <x:c r="A92" s="39"/>
      <x:c r="B92" s="39"/>
      <x:c r="C92" s="153"/>
      <x:c r="D92" s="153"/>
      <x:c r="E92" s="153"/>
      <x:c r="F92" s="77"/>
      <x:c r="G92" s="77"/>
      <x:c r="H92" s="77"/>
      <x:c r="I92" s="77"/>
      <x:c r="J92" s="77"/>
      <x:c r="K92" s="77"/>
      <x:c r="L92" s="77"/>
      <x:c r="M92" s="12"/>
      <x:c r="N92" s="12"/>
    </x:row>
    <x:row r="93" ht="22" customHeight="1">
      <x:c r="A93" s="39"/>
      <x:c r="B93" s="39"/>
      <x:c r="C93" s="153"/>
      <x:c r="D93" s="153"/>
      <x:c r="E93" s="153"/>
      <x:c r="F93" s="77"/>
      <x:c r="G93" s="77"/>
      <x:c r="H93" s="77"/>
      <x:c r="I93" s="77"/>
      <x:c r="J93" s="77"/>
      <x:c r="K93" s="77"/>
      <x:c r="L93" s="77"/>
      <x:c r="M93" s="12"/>
      <x:c r="N93" s="12"/>
    </x:row>
    <x:row r="94" ht="22" customHeight="1">
      <x:c r="A94" s="39" t="str">
        <x:v>45 minutes</x:v>
      </x:c>
      <x:c r="B94" s="39"/>
      <x:c r="C94" s="153" t="str">
        <x:v>Lunch break</x:v>
      </x:c>
      <x:c r="D94" s="153"/>
      <x:c r="E94" s="153"/>
      <x:c r="F94" s="77" t="str">
        <x:v>Allow time away from the task. [F03]</x:v>
      </x:c>
      <x:c r="G94" s="77"/>
      <x:c r="H94" s="77"/>
      <x:c r="I94" s="77"/>
      <x:c r="J94" s="77"/>
      <x:c r="K94" s="77"/>
      <x:c r="L94" s="77"/>
      <x:c r="M94" s="12"/>
      <x:c r="N94" s="12"/>
    </x:row>
    <x:row r="95" ht="22" customHeight="1">
      <x:c r="A95" s="39"/>
      <x:c r="B95" s="39"/>
      <x:c r="C95" s="153"/>
      <x:c r="D95" s="153"/>
      <x:c r="E95" s="153"/>
      <x:c r="F95" s="77"/>
      <x:c r="G95" s="77"/>
      <x:c r="H95" s="77"/>
      <x:c r="I95" s="77"/>
      <x:c r="J95" s="77"/>
      <x:c r="K95" s="77"/>
      <x:c r="L95" s="77"/>
      <x:c r="M95" s="12"/>
      <x:c r="N95" s="12"/>
    </x:row>
    <x:row r="96" ht="22" customHeight="1">
      <x:c r="A96" s="39"/>
      <x:c r="B96" s="39"/>
      <x:c r="C96" s="153"/>
      <x:c r="D96" s="153"/>
      <x:c r="E96" s="153"/>
      <x:c r="F96" s="77"/>
      <x:c r="G96" s="77"/>
      <x:c r="H96" s="77"/>
      <x:c r="I96" s="77"/>
      <x:c r="J96" s="77"/>
      <x:c r="K96" s="77"/>
      <x:c r="L96" s="77"/>
      <x:c r="M96" s="12"/>
      <x:c r="N96" s="12"/>
    </x:row>
    <x:row r="97" ht="22" customHeight="1">
      <x:c r="A97" s="39" t="str">
        <x:v>45 minutes</x:v>
      </x:c>
      <x:c r="B97" s="39"/>
      <x:c r="C97" s="153" t="str">
        <x:v>Listening and questioning practice</x:v>
      </x:c>
      <x:c r="D97" s="153"/>
      <x:c r="E97" s="153"/>
      <x:c r="F97" s="77" t="str">
        <x:v>Rotate speaker, listener and observer roles. [M02; M03]</x:v>
      </x:c>
      <x:c r="G97" s="77"/>
      <x:c r="H97" s="77"/>
      <x:c r="I97" s="77"/>
      <x:c r="J97" s="77"/>
      <x:c r="K97" s="77"/>
      <x:c r="L97" s="77"/>
      <x:c r="M97" s="12"/>
      <x:c r="N97" s="12"/>
    </x:row>
    <x:row r="98" ht="22" customHeight="1">
      <x:c r="A98" s="39"/>
      <x:c r="B98" s="39"/>
      <x:c r="C98" s="153"/>
      <x:c r="D98" s="153"/>
      <x:c r="E98" s="153"/>
      <x:c r="F98" s="77"/>
      <x:c r="G98" s="77"/>
      <x:c r="H98" s="77"/>
      <x:c r="I98" s="77"/>
      <x:c r="J98" s="77"/>
      <x:c r="K98" s="77"/>
      <x:c r="L98" s="77"/>
      <x:c r="M98" s="12"/>
      <x:c r="N98" s="12"/>
    </x:row>
    <x:row r="99" ht="22" customHeight="1">
      <x:c r="A99" s="39"/>
      <x:c r="B99" s="39"/>
      <x:c r="C99" s="153"/>
      <x:c r="D99" s="153"/>
      <x:c r="E99" s="153"/>
      <x:c r="F99" s="77"/>
      <x:c r="G99" s="77"/>
      <x:c r="H99" s="77"/>
      <x:c r="I99" s="77"/>
      <x:c r="J99" s="77"/>
      <x:c r="K99" s="77"/>
      <x:c r="L99" s="77"/>
      <x:c r="M99" s="12"/>
      <x:c r="N99" s="12"/>
    </x:row>
    <x:row r="100" ht="22" customHeight="1">
      <x:c r="A100" s="39" t="str">
        <x:v>45 minutes</x:v>
      </x:c>
      <x:c r="B100" s="39"/>
      <x:c r="C100" s="153" t="str">
        <x:v>First micro-facilitation</x:v>
      </x:c>
      <x:c r="D100" s="153"/>
      <x:c r="E100" s="153"/>
      <x:c r="F100" s="77" t="str">
        <x:v>Run a bounded attempt and collect behavioural feedback. [S15; D05]</x:v>
      </x:c>
      <x:c r="G100" s="77"/>
      <x:c r="H100" s="77"/>
      <x:c r="I100" s="77"/>
      <x:c r="J100" s="77"/>
      <x:c r="K100" s="77"/>
      <x:c r="L100" s="77"/>
      <x:c r="M100" s="12"/>
      <x:c r="N100" s="12"/>
    </x:row>
    <x:row r="101" ht="22" customHeight="1">
      <x:c r="A101" s="39"/>
      <x:c r="B101" s="39"/>
      <x:c r="C101" s="153"/>
      <x:c r="D101" s="153"/>
      <x:c r="E101" s="153"/>
      <x:c r="F101" s="77"/>
      <x:c r="G101" s="77"/>
      <x:c r="H101" s="77"/>
      <x:c r="I101" s="77"/>
      <x:c r="J101" s="77"/>
      <x:c r="K101" s="77"/>
      <x:c r="L101" s="77"/>
      <x:c r="M101" s="12"/>
      <x:c r="N101" s="12"/>
    </x:row>
    <x:row r="102" ht="22" customHeight="1">
      <x:c r="A102" s="39"/>
      <x:c r="B102" s="39"/>
      <x:c r="C102" s="153"/>
      <x:c r="D102" s="153"/>
      <x:c r="E102" s="153"/>
      <x:c r="F102" s="77"/>
      <x:c r="G102" s="77"/>
      <x:c r="H102" s="77"/>
      <x:c r="I102" s="77"/>
      <x:c r="J102" s="77"/>
      <x:c r="K102" s="77"/>
      <x:c r="L102" s="77"/>
      <x:c r="M102" s="12"/>
      <x:c r="N102" s="12"/>
    </x:row>
    <x:row r="103" ht="22" customHeight="1">
      <x:c r="A103" s="39" t="str">
        <x:v>20 minutes</x:v>
      </x:c>
      <x:c r="B103" s="39"/>
      <x:c r="C103" s="153" t="str">
        <x:v>Day-one reflection</x:v>
      </x:c>
      <x:c r="D103" s="153"/>
      <x:c r="E103" s="153"/>
      <x:c r="F103" s="77" t="str">
        <x:v>Choose one practice to revisit on day two. [M10; D06]</x:v>
      </x:c>
      <x:c r="G103" s="77"/>
      <x:c r="H103" s="77"/>
      <x:c r="I103" s="77"/>
      <x:c r="J103" s="77"/>
      <x:c r="K103" s="77"/>
      <x:c r="L103" s="77"/>
      <x:c r="M103" s="12"/>
      <x:c r="N103" s="12"/>
    </x:row>
    <x:row r="104" ht="22" customHeight="1">
      <x:c r="A104" s="39"/>
      <x:c r="B104" s="39"/>
      <x:c r="C104" s="153"/>
      <x:c r="D104" s="153"/>
      <x:c r="E104" s="153"/>
      <x:c r="F104" s="77"/>
      <x:c r="G104" s="77"/>
      <x:c r="H104" s="77"/>
      <x:c r="I104" s="77"/>
      <x:c r="J104" s="77"/>
      <x:c r="K104" s="77"/>
      <x:c r="L104" s="77"/>
      <x:c r="M104" s="12"/>
      <x:c r="N104" s="12"/>
    </x:row>
    <x:row r="105" ht="22" customHeight="1">
      <x:c r="A105" s="39"/>
      <x:c r="B105" s="39"/>
      <x:c r="C105" s="153"/>
      <x:c r="D105" s="153"/>
      <x:c r="E105" s="153"/>
      <x:c r="F105" s="77"/>
      <x:c r="G105" s="77"/>
      <x:c r="H105" s="77"/>
      <x:c r="I105" s="77"/>
      <x:c r="J105" s="77"/>
      <x:c r="K105" s="77"/>
      <x:c r="L105" s="77"/>
      <x:c r="M105" s="12"/>
      <x:c r="N105" s="12"/>
    </x:row>
    <x:row r="106" ht="22" customHeight="1">
      <x:c r="A106" s="39" t="str">
        <x:v>25 minutes</x:v>
      </x:c>
      <x:c r="B106" s="39"/>
      <x:c r="C106" s="153" t="str">
        <x:v>Day 2: reconnect and review</x:v>
      </x:c>
      <x:c r="D106" s="153"/>
      <x:c r="E106" s="153"/>
      <x:c r="F106" s="77" t="str">
        <x:v>Review learning without requiring personal disclosure. [F01; M10]</x:v>
      </x:c>
      <x:c r="G106" s="77"/>
      <x:c r="H106" s="77"/>
      <x:c r="I106" s="77"/>
      <x:c r="J106" s="77"/>
      <x:c r="K106" s="77"/>
      <x:c r="L106" s="77"/>
      <x:c r="M106" s="12"/>
      <x:c r="N106" s="12"/>
    </x:row>
    <x:row r="107" ht="22" customHeight="1">
      <x:c r="A107" s="39"/>
      <x:c r="B107" s="39"/>
      <x:c r="C107" s="153"/>
      <x:c r="D107" s="153"/>
      <x:c r="E107" s="153"/>
      <x:c r="F107" s="77"/>
      <x:c r="G107" s="77"/>
      <x:c r="H107" s="77"/>
      <x:c r="I107" s="77"/>
      <x:c r="J107" s="77"/>
      <x:c r="K107" s="77"/>
      <x:c r="L107" s="77"/>
      <x:c r="M107" s="12"/>
      <x:c r="N107" s="12"/>
    </x:row>
    <x:row r="108" ht="22" customHeight="1">
      <x:c r="A108" s="39"/>
      <x:c r="B108" s="39"/>
      <x:c r="C108" s="153"/>
      <x:c r="D108" s="153"/>
      <x:c r="E108" s="153"/>
      <x:c r="F108" s="77"/>
      <x:c r="G108" s="77"/>
      <x:c r="H108" s="77"/>
      <x:c r="I108" s="77"/>
      <x:c r="J108" s="77"/>
      <x:c r="K108" s="77"/>
      <x:c r="L108" s="77"/>
      <x:c r="M108" s="12"/>
      <x:c r="N108" s="12"/>
    </x:row>
    <x:row r="109" ht="22" customHeight="1">
      <x:c r="A109" s="39" t="str">
        <x:v>55 minutes</x:v>
      </x:c>
      <x:c r="B109" s="39"/>
      <x:c r="C109" s="153" t="str">
        <x:v>Challenge and repair practice</x:v>
      </x:c>
      <x:c r="D109" s="153"/>
      <x:c r="E109" s="153"/>
      <x:c r="F109" s="77" t="str">
        <x:v>Practise observation-based challenge, then replay. [C01; C10; F08]</x:v>
      </x:c>
      <x:c r="G109" s="77"/>
      <x:c r="H109" s="77"/>
      <x:c r="I109" s="77"/>
      <x:c r="J109" s="77"/>
      <x:c r="K109" s="77"/>
      <x:c r="L109" s="77"/>
      <x:c r="M109" s="12"/>
      <x:c r="N109" s="12"/>
    </x:row>
    <x:row r="110" ht="22" customHeight="1">
      <x:c r="A110" s="39"/>
      <x:c r="B110" s="39"/>
      <x:c r="C110" s="153"/>
      <x:c r="D110" s="153"/>
      <x:c r="E110" s="153"/>
      <x:c r="F110" s="77"/>
      <x:c r="G110" s="77"/>
      <x:c r="H110" s="77"/>
      <x:c r="I110" s="77"/>
      <x:c r="J110" s="77"/>
      <x:c r="K110" s="77"/>
      <x:c r="L110" s="77"/>
      <x:c r="M110" s="12"/>
      <x:c r="N110" s="12"/>
    </x:row>
    <x:row r="111" ht="22" customHeight="1">
      <x:c r="A111" s="39"/>
      <x:c r="B111" s="39"/>
      <x:c r="C111" s="153"/>
      <x:c r="D111" s="153"/>
      <x:c r="E111" s="153"/>
      <x:c r="F111" s="77"/>
      <x:c r="G111" s="77"/>
      <x:c r="H111" s="77"/>
      <x:c r="I111" s="77"/>
      <x:c r="J111" s="77"/>
      <x:c r="K111" s="77"/>
      <x:c r="L111" s="77"/>
      <x:c r="M111" s="12"/>
      <x:c r="N111" s="12"/>
    </x:row>
    <x:row r="112" ht="22" customHeight="1">
      <x:c r="A112" s="39" t="str">
        <x:v>45 minutes</x:v>
      </x:c>
      <x:c r="B112" s="39"/>
      <x:c r="C112" s="153" t="str">
        <x:v>Feeling and boundaries</x:v>
      </x:c>
      <x:c r="D112" s="153"/>
      <x:c r="E112" s="153"/>
      <x:c r="F112" s="77" t="str">
        <x:v>Work through bounded scenarios and distinguish facilitation from specialist support. [F05; F06; F07]</x:v>
      </x:c>
      <x:c r="G112" s="77"/>
      <x:c r="H112" s="77"/>
      <x:c r="I112" s="77"/>
      <x:c r="J112" s="77"/>
      <x:c r="K112" s="77"/>
      <x:c r="L112" s="77"/>
      <x:c r="M112" s="12"/>
      <x:c r="N112" s="12"/>
    </x:row>
    <x:row r="113" ht="22" customHeight="1">
      <x:c r="A113" s="39"/>
      <x:c r="B113" s="39"/>
      <x:c r="C113" s="153"/>
      <x:c r="D113" s="153"/>
      <x:c r="E113" s="153"/>
      <x:c r="F113" s="77"/>
      <x:c r="G113" s="77"/>
      <x:c r="H113" s="77"/>
      <x:c r="I113" s="77"/>
      <x:c r="J113" s="77"/>
      <x:c r="K113" s="77"/>
      <x:c r="L113" s="77"/>
      <x:c r="M113" s="12"/>
      <x:c r="N113" s="12"/>
    </x:row>
    <x:row r="114" ht="22" customHeight="1">
      <x:c r="A114" s="39"/>
      <x:c r="B114" s="39"/>
      <x:c r="C114" s="153"/>
      <x:c r="D114" s="153"/>
      <x:c r="E114" s="153"/>
      <x:c r="F114" s="77"/>
      <x:c r="G114" s="77"/>
      <x:c r="H114" s="77"/>
      <x:c r="I114" s="77"/>
      <x:c r="J114" s="77"/>
      <x:c r="K114" s="77"/>
      <x:c r="L114" s="77"/>
      <x:c r="M114" s="12"/>
      <x:c r="N114" s="12"/>
    </x:row>
    <x:row r="115" ht="22" customHeight="1">
      <x:c r="A115" s="39" t="str">
        <x:v>15 minutes</x:v>
      </x:c>
      <x:c r="B115" s="39"/>
      <x:c r="C115" s="153" t="str">
        <x:v>Break</x:v>
      </x:c>
      <x:c r="D115" s="153"/>
      <x:c r="E115" s="153"/>
      <x:c r="F115" s="77" t="str">
        <x:v>Protect a full break. [F03]</x:v>
      </x:c>
      <x:c r="G115" s="77"/>
      <x:c r="H115" s="77"/>
      <x:c r="I115" s="77"/>
      <x:c r="J115" s="77"/>
      <x:c r="K115" s="77"/>
      <x:c r="L115" s="77"/>
      <x:c r="M115" s="12"/>
      <x:c r="N115" s="12"/>
    </x:row>
    <x:row r="116" ht="22" customHeight="1">
      <x:c r="A116" s="39"/>
      <x:c r="B116" s="39"/>
      <x:c r="C116" s="153"/>
      <x:c r="D116" s="153"/>
      <x:c r="E116" s="153"/>
      <x:c r="F116" s="77"/>
      <x:c r="G116" s="77"/>
      <x:c r="H116" s="77"/>
      <x:c r="I116" s="77"/>
      <x:c r="J116" s="77"/>
      <x:c r="K116" s="77"/>
      <x:c r="L116" s="77"/>
      <x:c r="M116" s="12"/>
      <x:c r="N116" s="12"/>
    </x:row>
    <x:row r="117" ht="22" customHeight="1">
      <x:c r="A117" s="39"/>
      <x:c r="B117" s="39"/>
      <x:c r="C117" s="153"/>
      <x:c r="D117" s="153"/>
      <x:c r="E117" s="153"/>
      <x:c r="F117" s="77"/>
      <x:c r="G117" s="77"/>
      <x:c r="H117" s="77"/>
      <x:c r="I117" s="77"/>
      <x:c r="J117" s="77"/>
      <x:c r="K117" s="77"/>
      <x:c r="L117" s="77"/>
      <x:c r="M117" s="12"/>
      <x:c r="N117" s="12"/>
    </x:row>
    <x:row r="118" ht="22" customHeight="1">
      <x:c r="A118" s="39" t="str">
        <x:v>50 minutes</x:v>
      </x:c>
      <x:c r="B118" s="39"/>
      <x:c r="C118" s="153" t="str">
        <x:v>Inclusion and hybrid design</x:v>
      </x:c>
      <x:c r="D118" s="153"/>
      <x:c r="E118" s="153"/>
      <x:c r="F118" s="77" t="str">
        <x:v>Test access and participation arrangements using the actual task. [V01; S14]</x:v>
      </x:c>
      <x:c r="G118" s="77"/>
      <x:c r="H118" s="77"/>
      <x:c r="I118" s="77"/>
      <x:c r="J118" s="77"/>
      <x:c r="K118" s="77"/>
      <x:c r="L118" s="77"/>
      <x:c r="M118" s="12"/>
      <x:c r="N118" s="12"/>
    </x:row>
    <x:row r="119" ht="22" customHeight="1">
      <x:c r="A119" s="39"/>
      <x:c r="B119" s="39"/>
      <x:c r="C119" s="153"/>
      <x:c r="D119" s="153"/>
      <x:c r="E119" s="153"/>
      <x:c r="F119" s="77"/>
      <x:c r="G119" s="77"/>
      <x:c r="H119" s="77"/>
      <x:c r="I119" s="77"/>
      <x:c r="J119" s="77"/>
      <x:c r="K119" s="77"/>
      <x:c r="L119" s="77"/>
      <x:c r="M119" s="12"/>
      <x:c r="N119" s="12"/>
    </x:row>
    <x:row r="120" ht="22" customHeight="1">
      <x:c r="A120" s="39"/>
      <x:c r="B120" s="39"/>
      <x:c r="C120" s="153"/>
      <x:c r="D120" s="153"/>
      <x:c r="E120" s="153"/>
      <x:c r="F120" s="77"/>
      <x:c r="G120" s="77"/>
      <x:c r="H120" s="77"/>
      <x:c r="I120" s="77"/>
      <x:c r="J120" s="77"/>
      <x:c r="K120" s="77"/>
      <x:c r="L120" s="77"/>
      <x:c r="M120" s="12"/>
      <x:c r="N120" s="12"/>
    </x:row>
    <x:row r="121" ht="22" customHeight="1">
      <x:c r="A121" s="39" t="str">
        <x:v>45 minutes</x:v>
      </x:c>
      <x:c r="B121" s="39"/>
      <x:c r="C121" s="153" t="str">
        <x:v>Lunch break</x:v>
      </x:c>
      <x:c r="D121" s="153"/>
      <x:c r="E121" s="153"/>
      <x:c r="F121" s="77" t="str">
        <x:v>Allow recovery and informal conversation. [F03]</x:v>
      </x:c>
      <x:c r="G121" s="77"/>
      <x:c r="H121" s="77"/>
      <x:c r="I121" s="77"/>
      <x:c r="J121" s="77"/>
      <x:c r="K121" s="77"/>
      <x:c r="L121" s="77"/>
    </x:row>
    <x:row r="122" ht="22" customHeight="1">
      <x:c r="A122" s="39"/>
      <x:c r="B122" s="39"/>
      <x:c r="C122" s="153"/>
      <x:c r="D122" s="153"/>
      <x:c r="E122" s="153"/>
      <x:c r="F122" s="77"/>
      <x:c r="G122" s="77"/>
      <x:c r="H122" s="77"/>
      <x:c r="I122" s="77"/>
      <x:c r="J122" s="77"/>
      <x:c r="K122" s="77"/>
      <x:c r="L122" s="77"/>
    </x:row>
    <x:row r="123" ht="22" customHeight="1">
      <x:c r="A123" s="39"/>
      <x:c r="B123" s="39"/>
      <x:c r="C123" s="153"/>
      <x:c r="D123" s="153"/>
      <x:c r="E123" s="153"/>
      <x:c r="F123" s="77"/>
      <x:c r="G123" s="77"/>
      <x:c r="H123" s="77"/>
      <x:c r="I123" s="77"/>
      <x:c r="J123" s="77"/>
      <x:c r="K123" s="77"/>
      <x:c r="L123" s="77"/>
    </x:row>
    <x:row r="124" ht="22" customHeight="1">
      <x:c r="A124" s="39" t="str">
        <x:v>65 minutes</x:v>
      </x:c>
      <x:c r="B124" s="39"/>
      <x:c r="C124" s="153" t="str">
        <x:v>Integrated observed practice</x:v>
      </x:c>
      <x:c r="D124" s="153"/>
      <x:c r="E124" s="153"/>
      <x:c r="F124" s="77" t="str">
        <x:v>Rotate roles and practise a sequence across several dimensions. [D05; S15]</x:v>
      </x:c>
      <x:c r="G124" s="77"/>
      <x:c r="H124" s="77"/>
      <x:c r="I124" s="77"/>
      <x:c r="J124" s="77"/>
      <x:c r="K124" s="77"/>
      <x:c r="L124" s="77"/>
    </x:row>
    <x:row r="125" ht="22" customHeight="1">
      <x:c r="A125" s="39"/>
      <x:c r="B125" s="39"/>
      <x:c r="C125" s="153"/>
      <x:c r="D125" s="153"/>
      <x:c r="E125" s="153"/>
      <x:c r="F125" s="77"/>
      <x:c r="G125" s="77"/>
      <x:c r="H125" s="77"/>
      <x:c r="I125" s="77"/>
      <x:c r="J125" s="77"/>
      <x:c r="K125" s="77"/>
      <x:c r="L125" s="77"/>
    </x:row>
    <x:row r="126" ht="22" customHeight="1">
      <x:c r="A126" s="39"/>
      <x:c r="B126" s="39"/>
      <x:c r="C126" s="153"/>
      <x:c r="D126" s="153"/>
      <x:c r="E126" s="153"/>
      <x:c r="F126" s="77"/>
      <x:c r="G126" s="77"/>
      <x:c r="H126" s="77"/>
      <x:c r="I126" s="77"/>
      <x:c r="J126" s="77"/>
      <x:c r="K126" s="77"/>
      <x:c r="L126" s="77"/>
    </x:row>
    <x:row r="127" ht="22" customHeight="1">
      <x:c r="A127" s="39" t="str">
        <x:v>40 minutes</x:v>
      </x:c>
      <x:c r="B127" s="39"/>
      <x:c r="C127" s="153" t="str">
        <x:v>Replay and evidence review</x:v>
      </x:c>
      <x:c r="D127" s="153"/>
      <x:c r="E127" s="153"/>
      <x:c r="F127" s="77" t="str">
        <x:v>Select one change, rerun the moment and compare evidence. [C10; D05]</x:v>
      </x:c>
      <x:c r="G127" s="77"/>
      <x:c r="H127" s="77"/>
      <x:c r="I127" s="77"/>
      <x:c r="J127" s="77"/>
      <x:c r="K127" s="77"/>
      <x:c r="L127" s="77"/>
    </x:row>
    <x:row r="128" ht="22" customHeight="1">
      <x:c r="A128" s="39"/>
      <x:c r="B128" s="39"/>
      <x:c r="C128" s="153"/>
      <x:c r="D128" s="153"/>
      <x:c r="E128" s="153"/>
      <x:c r="F128" s="77"/>
      <x:c r="G128" s="77"/>
      <x:c r="H128" s="77"/>
      <x:c r="I128" s="77"/>
      <x:c r="J128" s="77"/>
      <x:c r="K128" s="77"/>
      <x:c r="L128" s="77"/>
    </x:row>
    <x:row r="129" ht="22" customHeight="1">
      <x:c r="A129" s="39"/>
      <x:c r="B129" s="39"/>
      <x:c r="C129" s="153"/>
      <x:c r="D129" s="153"/>
      <x:c r="E129" s="153"/>
      <x:c r="F129" s="77"/>
      <x:c r="G129" s="77"/>
      <x:c r="H129" s="77"/>
      <x:c r="I129" s="77"/>
      <x:c r="J129" s="77"/>
      <x:c r="K129" s="77"/>
      <x:c r="L129" s="77"/>
    </x:row>
    <x:row r="130" ht="22" customHeight="1">
      <x:c r="A130" s="39" t="str">
        <x:v>20 minutes</x:v>
      </x:c>
      <x:c r="B130" s="39"/>
      <x:c r="C130" s="153" t="str">
        <x:v>Development and close</x:v>
      </x:c>
      <x:c r="D130" s="153"/>
      <x:c r="E130" s="153"/>
      <x:c r="F130" s="77" t="str">
        <x:v>Agree two supported workplace events and a review partner. [D07; V09]</x:v>
      </x:c>
      <x:c r="G130" s="77"/>
      <x:c r="H130" s="77"/>
      <x:c r="I130" s="77"/>
      <x:c r="J130" s="77"/>
      <x:c r="K130" s="77"/>
      <x:c r="L130" s="77"/>
    </x:row>
    <x:row r="131" ht="22" customHeight="1">
      <x:c r="A131" s="39"/>
      <x:c r="B131" s="39"/>
      <x:c r="C131" s="153"/>
      <x:c r="D131" s="153"/>
      <x:c r="E131" s="153"/>
      <x:c r="F131" s="77"/>
      <x:c r="G131" s="77"/>
      <x:c r="H131" s="77"/>
      <x:c r="I131" s="77"/>
      <x:c r="J131" s="77"/>
      <x:c r="K131" s="77"/>
      <x:c r="L131" s="77"/>
    </x:row>
    <x:row r="132" ht="22" customHeight="1">
      <x:c r="A132" s="39"/>
      <x:c r="B132" s="39"/>
      <x:c r="C132" s="153"/>
      <x:c r="D132" s="153"/>
      <x:c r="E132" s="153"/>
      <x:c r="F132" s="77"/>
      <x:c r="G132" s="77"/>
      <x:c r="H132" s="77"/>
      <x:c r="I132" s="77"/>
      <x:c r="J132" s="77"/>
      <x:c r="K132" s="77"/>
      <x:c r="L132" s="77"/>
    </x:row>
    <x:row r="133" ht="22" customHeight="1"/>
    <x:row r="134" ht="22" customHeight="1">
      <x:c r="A134" s="85" t="str">
        <x:v>Day 1 = 360 minutes. Day 2 = 360 minutes. Each total includes breaks and lunch. The run-sheet is a learning design, not accreditation.</x:v>
      </x:c>
      <x:c r="B134" s="85"/>
      <x:c r="C134" s="85"/>
      <x:c r="D134" s="85"/>
      <x:c r="E134" s="85"/>
      <x:c r="F134" s="85"/>
      <x:c r="G134" s="85"/>
      <x:c r="H134" s="85"/>
      <x:c r="I134" s="85"/>
      <x:c r="J134" s="85"/>
      <x:c r="K134" s="85"/>
      <x:c r="L134" s="85"/>
    </x:row>
    <x:row r="135" ht="22" customHeight="1">
      <x:c r="A135" s="85"/>
      <x:c r="B135" s="85"/>
      <x:c r="C135" s="85"/>
      <x:c r="D135" s="85"/>
      <x:c r="E135" s="85"/>
      <x:c r="F135" s="85"/>
      <x:c r="G135" s="85"/>
      <x:c r="H135" s="85"/>
      <x:c r="I135" s="85"/>
      <x:c r="J135" s="85"/>
      <x:c r="K135" s="85"/>
      <x:c r="L135" s="85"/>
    </x:row>
    <x:row r="136" ht="22" customHeight="1">
      <x:c r="A136" s="85"/>
      <x:c r="B136" s="85"/>
      <x:c r="C136" s="85"/>
      <x:c r="D136" s="85"/>
      <x:c r="E136" s="85"/>
      <x:c r="F136" s="85"/>
      <x:c r="G136" s="85"/>
      <x:c r="H136" s="85"/>
      <x:c r="I136" s="85"/>
      <x:c r="J136" s="85"/>
      <x:c r="K136" s="85"/>
      <x:c r="L136" s="85"/>
    </x:row>
    <x:row r="137" ht="22" customHeight="1"/>
    <x:row r="138" ht="22" customHeight="1"/>
    <x:row r="139" ht="22" customHeight="1"/>
    <x:row r="140" ht="22" customHeight="1"/>
    <x:row r="141" ht="22" customHeight="1"/>
    <x:row r="142" ht="22" customHeight="1"/>
    <x:row r="143" ht="22" customHeight="1"/>
    <x:row r="144" ht="22" customHeight="1"/>
    <x:row r="145" ht="22" customHeight="1"/>
  </x:sheetData>
  <x:mergeCells>
    <x:mergeCell ref="A1:L3"/>
    <x:mergeCell ref="A5:C5"/>
    <x:mergeCell ref="D5:F5"/>
    <x:mergeCell ref="G5:I5"/>
    <x:mergeCell ref="J5:L5"/>
    <x:mergeCell ref="A6:L7"/>
    <x:mergeCell ref="A8:F8"/>
    <x:mergeCell ref="G8:L8"/>
    <x:mergeCell ref="A10:F10"/>
    <x:mergeCell ref="A11:F12"/>
    <x:mergeCell ref="A13:F16"/>
    <x:mergeCell ref="G10:L10"/>
    <x:mergeCell ref="G11:L12"/>
    <x:mergeCell ref="G13:L16"/>
    <x:mergeCell ref="A18:F18"/>
    <x:mergeCell ref="A19:F20"/>
    <x:mergeCell ref="A21:F24"/>
    <x:mergeCell ref="G18:L18"/>
    <x:mergeCell ref="G19:L20"/>
    <x:mergeCell ref="G21:L24"/>
    <x:mergeCell ref="A26:F26"/>
    <x:mergeCell ref="A27:F28"/>
    <x:mergeCell ref="A29:F32"/>
    <x:mergeCell ref="G26:L26"/>
    <x:mergeCell ref="G27:L28"/>
    <x:mergeCell ref="G29:L32"/>
    <x:mergeCell ref="A34:L36"/>
    <x:mergeCell ref="A39:L39"/>
    <x:mergeCell ref="A40:L41"/>
    <x:mergeCell ref="A42:L43"/>
    <x:mergeCell ref="A44:L45"/>
    <x:mergeCell ref="A46:L47"/>
    <x:mergeCell ref="A48:L49"/>
    <x:mergeCell ref="A50:L52"/>
    <x:mergeCell ref="A54:L54"/>
    <x:mergeCell ref="A55:C57"/>
    <x:mergeCell ref="D55:L57"/>
    <x:mergeCell ref="A58:C60"/>
    <x:mergeCell ref="D58:L60"/>
    <x:mergeCell ref="A61:C63"/>
    <x:mergeCell ref="D61:L63"/>
    <x:mergeCell ref="A64:C66"/>
    <x:mergeCell ref="D64:L66"/>
    <x:mergeCell ref="A67:C69"/>
    <x:mergeCell ref="D67:L69"/>
    <x:mergeCell ref="A70:C72"/>
    <x:mergeCell ref="D70:L72"/>
    <x:mergeCell ref="A73:L74"/>
    <x:mergeCell ref="A77:L77"/>
    <x:mergeCell ref="A79:B81"/>
    <x:mergeCell ref="C79:E81"/>
    <x:mergeCell ref="F79:L81"/>
    <x:mergeCell ref="A82:B84"/>
    <x:mergeCell ref="C82:E84"/>
    <x:mergeCell ref="F82:L84"/>
    <x:mergeCell ref="A85:B87"/>
    <x:mergeCell ref="C85:E87"/>
    <x:mergeCell ref="F85:L87"/>
    <x:mergeCell ref="A88:B90"/>
    <x:mergeCell ref="C88:E90"/>
    <x:mergeCell ref="F88:L90"/>
    <x:mergeCell ref="A91:B93"/>
    <x:mergeCell ref="C91:E93"/>
    <x:mergeCell ref="F91:L93"/>
    <x:mergeCell ref="A94:B96"/>
    <x:mergeCell ref="C94:E96"/>
    <x:mergeCell ref="F94:L96"/>
    <x:mergeCell ref="A97:B99"/>
    <x:mergeCell ref="C97:E99"/>
    <x:mergeCell ref="F97:L99"/>
    <x:mergeCell ref="A100:B102"/>
    <x:mergeCell ref="C100:E102"/>
    <x:mergeCell ref="F100:L102"/>
    <x:mergeCell ref="A103:B105"/>
    <x:mergeCell ref="C103:E105"/>
    <x:mergeCell ref="F103:L105"/>
    <x:mergeCell ref="A106:B108"/>
    <x:mergeCell ref="C106:E108"/>
    <x:mergeCell ref="F106:L108"/>
    <x:mergeCell ref="A109:B111"/>
    <x:mergeCell ref="C109:E111"/>
    <x:mergeCell ref="F109:L111"/>
    <x:mergeCell ref="A112:B114"/>
    <x:mergeCell ref="C112:E114"/>
    <x:mergeCell ref="F112:L114"/>
    <x:mergeCell ref="A115:B117"/>
    <x:mergeCell ref="C115:E117"/>
    <x:mergeCell ref="F115:L117"/>
    <x:mergeCell ref="A118:B120"/>
    <x:mergeCell ref="C118:E120"/>
    <x:mergeCell ref="F118:L120"/>
    <x:mergeCell ref="A121:B123"/>
    <x:mergeCell ref="C121:E123"/>
    <x:mergeCell ref="F121:L123"/>
    <x:mergeCell ref="A124:B126"/>
    <x:mergeCell ref="C124:E126"/>
    <x:mergeCell ref="F124:L126"/>
    <x:mergeCell ref="A127:B129"/>
    <x:mergeCell ref="C127:E129"/>
    <x:mergeCell ref="F127:L129"/>
    <x:mergeCell ref="A130:B132"/>
    <x:mergeCell ref="C130:E132"/>
    <x:mergeCell ref="F130:L132"/>
    <x:mergeCell ref="A134:L136"/>
  </x:mergeCells>
  <x:pageMargins left="0.7" right="0.7" top="0.75" bottom="0.75" header="0.3" footer="0.3"/>
</x:worksheet>
</file>

<file path=xl/worksheets/sheet82.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SETUP | ONE ASSIGNMENT / ONE FACILITATOR</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Enter live details below. Review date is used for overdue action calculations; it is not silently replaced with today.</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35" customHeight="1">
      <x:c r="A8" s="34" t="str">
        <x:v>Event or assignment</x:v>
      </x:c>
      <x:c r="B8" s="34"/>
      <x:c r="C8" s="34"/>
      <x:c r="D8" s="184"/>
      <x:c r="E8" s="185"/>
      <x:c r="F8" s="185"/>
      <x:c r="G8" s="185"/>
      <x:c r="H8" s="185"/>
      <x:c r="I8" s="185"/>
      <x:c r="J8" s="185"/>
      <x:c r="K8" s="185"/>
      <x:c r="L8" s="186"/>
      <x:c r="M8" s="12"/>
      <x:c r="N8" s="12"/>
    </x:row>
    <x:row r="9" ht="35" customHeight="1">
      <x:c r="A9" s="34" t="str">
        <x:v>Event date</x:v>
      </x:c>
      <x:c r="B9" s="34"/>
      <x:c r="C9" s="34"/>
      <x:c r="D9" s="190"/>
      <x:c r="E9" s="185"/>
      <x:c r="F9" s="185"/>
      <x:c r="G9" s="185"/>
      <x:c r="H9" s="185"/>
      <x:c r="I9" s="185"/>
      <x:c r="J9" s="185"/>
      <x:c r="K9" s="185"/>
      <x:c r="L9" s="186"/>
      <x:c r="M9" s="12"/>
      <x:c r="N9" s="12"/>
    </x:row>
    <x:row r="10" ht="35" customHeight="1">
      <x:c r="A10" s="34" t="str">
        <x:v>Lead facilitator</x:v>
      </x:c>
      <x:c r="B10" s="34"/>
      <x:c r="C10" s="34"/>
      <x:c r="D10" s="184"/>
      <x:c r="E10" s="185"/>
      <x:c r="F10" s="185"/>
      <x:c r="G10" s="185"/>
      <x:c r="H10" s="185"/>
      <x:c r="I10" s="185"/>
      <x:c r="J10" s="185"/>
      <x:c r="K10" s="185"/>
      <x:c r="L10" s="186"/>
      <x:c r="M10" s="12"/>
      <x:c r="N10" s="12"/>
    </x:row>
    <x:row r="11" ht="35" customHeight="1">
      <x:c r="A11" s="34" t="str">
        <x:v>Sponsor / process owner</x:v>
      </x:c>
      <x:c r="B11" s="34"/>
      <x:c r="C11" s="34"/>
      <x:c r="D11" s="184"/>
      <x:c r="E11" s="185"/>
      <x:c r="F11" s="185"/>
      <x:c r="G11" s="185"/>
      <x:c r="H11" s="185"/>
      <x:c r="I11" s="185"/>
      <x:c r="J11" s="185"/>
      <x:c r="K11" s="185"/>
      <x:c r="L11" s="186"/>
      <x:c r="M11" s="12"/>
      <x:c r="N11" s="12"/>
    </x:row>
    <x:row r="12" ht="35" customHeight="1">
      <x:c r="A12" s="34" t="str">
        <x:v>Start time (default 09:00)</x:v>
      </x:c>
      <x:c r="B12" s="34"/>
      <x:c r="C12" s="34"/>
      <x:c r="D12" s="192" t="n">
        <x:v>0.375</x:v>
      </x:c>
      <x:c r="E12" s="185"/>
      <x:c r="F12" s="185"/>
      <x:c r="G12" s="185"/>
      <x:c r="H12" s="185"/>
      <x:c r="I12" s="185"/>
      <x:c r="J12" s="185"/>
      <x:c r="K12" s="185"/>
      <x:c r="L12" s="186"/>
      <x:c r="M12" s="12"/>
      <x:c r="N12" s="12"/>
    </x:row>
    <x:row r="13" ht="35" customHeight="1">
      <x:c r="A13" s="34" t="str">
        <x:v>Available minutes</x:v>
      </x:c>
      <x:c r="B13" s="34"/>
      <x:c r="C13" s="34"/>
      <x:c r="D13" s="184"/>
      <x:c r="E13" s="185"/>
      <x:c r="F13" s="185"/>
      <x:c r="G13" s="185"/>
      <x:c r="H13" s="185"/>
      <x:c r="I13" s="185"/>
      <x:c r="J13" s="185"/>
      <x:c r="K13" s="185"/>
      <x:c r="L13" s="186"/>
      <x:c r="M13" s="12"/>
      <x:c r="N13" s="12"/>
    </x:row>
    <x:row r="14" ht="35" customHeight="1">
      <x:c r="A14" s="34" t="str">
        <x:v>Review date</x:v>
      </x:c>
      <x:c r="B14" s="34"/>
      <x:c r="C14" s="34"/>
      <x:c r="D14" s="190"/>
      <x:c r="E14" s="185"/>
      <x:c r="F14" s="185"/>
      <x:c r="G14" s="185"/>
      <x:c r="H14" s="185"/>
      <x:c r="I14" s="185"/>
      <x:c r="J14" s="185"/>
      <x:c r="K14" s="185"/>
      <x:c r="L14" s="186"/>
      <x:c r="M14" s="12"/>
      <x:c r="N14" s="12"/>
    </x:row>
    <x:row r="15" ht="35" customHeight="1">
      <x:c r="A15" s="34" t="str">
        <x:v>Minimum valid quality ratings per dimension</x:v>
      </x:c>
      <x:c r="B15" s="34"/>
      <x:c r="C15" s="34"/>
      <x:c r="D15" s="184" t="n">
        <x:v>4</x:v>
      </x:c>
      <x:c r="E15" s="185"/>
      <x:c r="F15" s="185"/>
      <x:c r="G15" s="185"/>
      <x:c r="H15" s="185"/>
      <x:c r="I15" s="185"/>
      <x:c r="J15" s="185"/>
      <x:c r="K15" s="185"/>
      <x:c r="L15" s="186"/>
      <x:c r="M15" s="12"/>
      <x:c r="N15" s="12"/>
    </x:row>
    <x:row r="16" ht="35" customHeight="1">
      <x:c r="A16" s="34" t="str">
        <x:v>Feedback reporting minimum valid responses</x:v>
      </x:c>
      <x:c r="B16" s="34"/>
      <x:c r="C16" s="34"/>
      <x:c r="D16" s="184" t="n">
        <x:v>5</x:v>
      </x:c>
      <x:c r="E16" s="185"/>
      <x:c r="F16" s="185"/>
      <x:c r="G16" s="185"/>
      <x:c r="H16" s="185"/>
      <x:c r="I16" s="185"/>
      <x:c r="J16" s="185"/>
      <x:c r="K16" s="185"/>
      <x:c r="L16" s="186"/>
      <x:c r="M16" s="12"/>
      <x:c r="N16" s="12"/>
    </x:row>
    <x:row r="17" ht="35" customHeight="1">
      <x:c r="A17" s="34" t="str">
        <x:v>Edition</x:v>
      </x:c>
      <x:c r="B17" s="34"/>
      <x:c r="C17" s="34"/>
      <x:c r="D17" s="184" t="str">
        <x:v>1.0 / October 2026</x:v>
      </x:c>
      <x:c r="E17" s="185"/>
      <x:c r="F17" s="185"/>
      <x:c r="G17" s="185"/>
      <x:c r="H17" s="185"/>
      <x:c r="I17" s="185"/>
      <x:c r="J17" s="185"/>
      <x:c r="K17" s="185"/>
      <x:c r="L17" s="186"/>
      <x:c r="M17" s="12"/>
      <x:c r="N17" s="12"/>
    </x:row>
    <x:row r="18" ht="35" customHeight="1">
      <x:c r="A18" s="34" t="str">
        <x:v>Option weights target</x:v>
      </x:c>
      <x:c r="B18" s="34"/>
      <x:c r="C18" s="34"/>
      <x:c r="D18" s="194" t="n">
        <x:v>1</x:v>
      </x:c>
      <x:c r="E18" s="185"/>
      <x:c r="F18" s="185"/>
      <x:c r="G18" s="185"/>
      <x:c r="H18" s="185"/>
      <x:c r="I18" s="185"/>
      <x:c r="J18" s="185"/>
      <x:c r="K18" s="185"/>
      <x:c r="L18" s="186"/>
      <x:c r="M18" s="12"/>
      <x:c r="N18" s="12"/>
    </x:row>
    <x:row r="19" ht="35" customHeight="1">
      <x:c r="A19" s="34" t="str">
        <x:v>Weight comparison tolerance</x:v>
      </x:c>
      <x:c r="B19" s="34"/>
      <x:c r="C19" s="34"/>
      <x:c r="D19" s="196" t="n">
        <x:v>0.000001</x:v>
      </x:c>
      <x:c r="E19" s="185"/>
      <x:c r="F19" s="185"/>
      <x:c r="G19" s="185"/>
      <x:c r="H19" s="185"/>
      <x:c r="I19" s="185"/>
      <x:c r="J19" s="185"/>
      <x:c r="K19" s="185"/>
      <x:c r="L19" s="186"/>
      <x:c r="M19" s="12"/>
      <x:c r="N19" s="12"/>
    </x:row>
    <x:row r="20" ht="22" customHeight="1">
      <x:c r="A20" s="12"/>
      <x:c r="B20" s="12"/>
      <x:c r="C20" s="12"/>
      <x:c r="D20" s="12"/>
      <x:c r="E20" s="12"/>
      <x:c r="F20" s="12"/>
      <x:c r="G20" s="12"/>
      <x:c r="H20" s="12"/>
      <x:c r="I20" s="12"/>
      <x:c r="J20" s="12"/>
      <x:c r="K20" s="12"/>
      <x:c r="L20" s="12"/>
      <x:c r="M20" s="12"/>
      <x:c r="N20" s="12"/>
    </x:row>
    <x:row r="21" ht="22" customHeight="1">
      <x:c r="A21" s="12"/>
      <x:c r="B21" s="12"/>
      <x:c r="C21" s="12"/>
      <x:c r="D21" s="12"/>
      <x:c r="E21" s="12"/>
      <x:c r="F21" s="12"/>
      <x:c r="G21" s="12"/>
      <x:c r="H21" s="12"/>
      <x:c r="I21" s="12"/>
      <x:c r="J21" s="12"/>
      <x:c r="K21" s="12"/>
      <x:c r="L21" s="12"/>
      <x:c r="M21" s="12"/>
      <x:c r="N21" s="12"/>
    </x:row>
    <x:row r="22" ht="22" customHeight="1">
      <x:c r="A22" s="77" t="str">
        <x:v>Minimum quality count 4 of 6 is a local display rule, not evidence of reliability. Feedback minimum 5 is a reporting safeguard, not a guarantee of anonymity. Agree stricter rules when identification remains possible. Changing parameters changes display rules, not underlying ratings.</x:v>
      </x:c>
      <x:c r="B22" s="77"/>
      <x:c r="C22" s="77"/>
      <x:c r="D22" s="77"/>
      <x:c r="E22" s="77"/>
      <x:c r="F22" s="77"/>
      <x:c r="G22" s="77"/>
      <x:c r="H22" s="77"/>
      <x:c r="I22" s="77"/>
      <x:c r="J22" s="77"/>
      <x:c r="K22" s="77"/>
      <x:c r="L22" s="77"/>
      <x:c r="M22" s="12"/>
      <x:c r="N22" s="12"/>
    </x:row>
    <x:row r="23" ht="22" customHeight="1">
      <x:c r="A23" s="77"/>
      <x:c r="B23" s="77"/>
      <x:c r="C23" s="77"/>
      <x:c r="D23" s="77"/>
      <x:c r="E23" s="77"/>
      <x:c r="F23" s="77"/>
      <x:c r="G23" s="77"/>
      <x:c r="H23" s="77"/>
      <x:c r="I23" s="77"/>
      <x:c r="J23" s="77"/>
      <x:c r="K23" s="77"/>
      <x:c r="L23" s="77"/>
      <x:c r="M23" s="12"/>
      <x:c r="N23" s="12"/>
    </x:row>
    <x:row r="24" ht="22" customHeight="1">
      <x:c r="A24" s="77"/>
      <x:c r="B24" s="77"/>
      <x:c r="C24" s="77"/>
      <x:c r="D24" s="77"/>
      <x:c r="E24" s="77"/>
      <x:c r="F24" s="77"/>
      <x:c r="G24" s="77"/>
      <x:c r="H24" s="77"/>
      <x:c r="I24" s="77"/>
      <x:c r="J24" s="77"/>
      <x:c r="K24" s="77"/>
      <x:c r="L24" s="77"/>
      <x:c r="M24" s="12"/>
      <x:c r="N24" s="12"/>
    </x:row>
    <x:row r="25" ht="22" customHeight="1">
      <x:c r="A25" s="77"/>
      <x:c r="B25" s="77"/>
      <x:c r="C25" s="77"/>
      <x:c r="D25" s="77"/>
      <x:c r="E25" s="77"/>
      <x:c r="F25" s="77"/>
      <x:c r="G25" s="77"/>
      <x:c r="H25" s="77"/>
      <x:c r="I25" s="77"/>
      <x:c r="J25" s="77"/>
      <x:c r="K25" s="77"/>
      <x:c r="L25" s="77"/>
      <x:c r="M25" s="12"/>
      <x:c r="N25" s="12"/>
    </x:row>
    <x:row r="26" ht="22" customHeight="1">
      <x:c r="A26" s="12"/>
      <x:c r="B26" s="12"/>
      <x:c r="C26" s="12"/>
      <x:c r="D26" s="12"/>
      <x:c r="E26" s="12"/>
      <x:c r="F26" s="12"/>
      <x:c r="G26" s="12"/>
      <x:c r="H26" s="12"/>
      <x:c r="I26" s="12"/>
      <x:c r="J26" s="12"/>
      <x:c r="K26" s="12"/>
      <x:c r="L26" s="12"/>
      <x:c r="M26" s="12"/>
      <x:c r="N26" s="12"/>
    </x:row>
    <x:row r="27" ht="22" customHeight="1">
      <x:c r="A27" s="85" t="str">
        <x:v>Start time is an editable template default. All other live fields are blank. No example event or rating populates the dashboard. Formula tolerance 0.000001 avoids false weight warnings from floating-point arithmetic.</x:v>
      </x:c>
      <x:c r="B27" s="85"/>
      <x:c r="C27" s="85"/>
      <x:c r="D27" s="85"/>
      <x:c r="E27" s="85"/>
      <x:c r="F27" s="85"/>
      <x:c r="G27" s="85"/>
      <x:c r="H27" s="85"/>
      <x:c r="I27" s="85"/>
      <x:c r="J27" s="85"/>
      <x:c r="K27" s="85"/>
      <x:c r="L27" s="85"/>
      <x:c r="M27" s="12"/>
      <x:c r="N27" s="12"/>
    </x:row>
    <x:row r="28" ht="22" customHeight="1">
      <x:c r="A28" s="85"/>
      <x:c r="B28" s="85"/>
      <x:c r="C28" s="85"/>
      <x:c r="D28" s="85"/>
      <x:c r="E28" s="85"/>
      <x:c r="F28" s="85"/>
      <x:c r="G28" s="85"/>
      <x:c r="H28" s="85"/>
      <x:c r="I28" s="85"/>
      <x:c r="J28" s="85"/>
      <x:c r="K28" s="85"/>
      <x:c r="L28" s="85"/>
      <x:c r="M28" s="12"/>
      <x:c r="N28" s="12"/>
    </x:row>
    <x:row r="29" ht="22" customHeight="1">
      <x:c r="A29" s="85"/>
      <x:c r="B29" s="85"/>
      <x:c r="C29" s="85"/>
      <x:c r="D29" s="85"/>
      <x:c r="E29" s="85"/>
      <x:c r="F29" s="85"/>
      <x:c r="G29" s="85"/>
      <x:c r="H29" s="85"/>
      <x:c r="I29" s="85"/>
      <x:c r="J29" s="85"/>
      <x:c r="K29" s="85"/>
      <x:c r="L29" s="85"/>
      <x:c r="M29" s="12"/>
      <x:c r="N29" s="12"/>
    </x:row>
    <x:row r="30" ht="22" customHeight="1">
      <x:c r="A30" s="12"/>
      <x:c r="B30" s="12"/>
      <x:c r="C30" s="12"/>
      <x:c r="D30" s="12"/>
      <x:c r="E30" s="12"/>
      <x:c r="F30" s="12"/>
      <x:c r="G30" s="12"/>
      <x:c r="H30" s="12"/>
      <x:c r="I30" s="12"/>
      <x:c r="J30" s="12"/>
      <x:c r="K30" s="12"/>
      <x:c r="L30" s="12"/>
      <x:c r="M30" s="12"/>
      <x:c r="N30" s="12"/>
    </x:row>
    <x:row r="31" ht="22" customHeight="1">
      <x:c r="A31" s="12"/>
      <x:c r="B31" s="12"/>
      <x:c r="C31" s="12"/>
      <x:c r="D31" s="12"/>
      <x:c r="E31" s="12"/>
      <x:c r="F31" s="12"/>
      <x:c r="G31" s="12"/>
      <x:c r="H31" s="12"/>
      <x:c r="I31" s="12"/>
      <x:c r="J31" s="12"/>
      <x:c r="K31" s="12"/>
      <x:c r="L31" s="12"/>
      <x:c r="M31" s="12"/>
      <x:c r="N31" s="12"/>
    </x:row>
    <x:row r="32" ht="22" customHeight="1">
      <x:c r="A32" s="12"/>
      <x:c r="B32" s="12"/>
      <x:c r="C32" s="12"/>
      <x:c r="D32" s="12"/>
      <x:c r="E32" s="12"/>
      <x:c r="F32" s="12"/>
      <x:c r="G32" s="12"/>
      <x:c r="H32" s="12"/>
      <x:c r="I32" s="12"/>
      <x:c r="J32" s="12"/>
      <x:c r="K32" s="12"/>
      <x:c r="L32" s="12"/>
      <x:c r="M32" s="12"/>
      <x:c r="N32" s="12"/>
    </x:row>
    <x:row r="33" ht="22" customHeight="1">
      <x:c r="A33" s="12"/>
      <x:c r="B33" s="12"/>
      <x:c r="C33" s="12"/>
      <x:c r="D33" s="12"/>
      <x:c r="E33" s="12"/>
      <x:c r="F33" s="12"/>
      <x:c r="G33" s="12"/>
      <x:c r="H33" s="12"/>
      <x:c r="I33" s="12"/>
      <x:c r="J33" s="12"/>
      <x:c r="K33" s="12"/>
      <x:c r="L33" s="12"/>
      <x:c r="M33" s="12"/>
      <x:c r="N33" s="12"/>
    </x:row>
    <x:row r="34" ht="22" customHeight="1">
      <x:c r="A34" s="12"/>
      <x:c r="B34" s="12"/>
      <x:c r="C34" s="12"/>
      <x:c r="D34" s="12"/>
      <x:c r="E34" s="12"/>
      <x:c r="F34" s="12"/>
      <x:c r="G34" s="12"/>
      <x:c r="H34" s="12"/>
      <x:c r="I34" s="12"/>
      <x:c r="J34" s="12"/>
      <x:c r="K34" s="12"/>
      <x:c r="L34" s="12"/>
      <x:c r="M34" s="12"/>
      <x:c r="N34" s="12"/>
    </x:row>
    <x:row r="35" ht="22" customHeight="1">
      <x:c r="A35" s="12"/>
      <x:c r="B35" s="12"/>
      <x:c r="C35" s="12"/>
      <x:c r="D35" s="12"/>
      <x:c r="E35" s="12"/>
      <x:c r="F35" s="12"/>
      <x:c r="G35" s="12"/>
      <x:c r="H35" s="12"/>
      <x:c r="I35" s="12"/>
      <x:c r="J35" s="12"/>
      <x:c r="K35" s="12"/>
      <x:c r="L35" s="12"/>
      <x:c r="M35" s="12"/>
      <x:c r="N35" s="12"/>
    </x:row>
    <x:row r="36" ht="22" customHeight="1">
      <x:c r="A36" s="12"/>
      <x:c r="B36" s="12"/>
      <x:c r="C36" s="12"/>
      <x:c r="D36" s="12"/>
      <x:c r="E36" s="12"/>
      <x:c r="F36" s="12"/>
      <x:c r="G36" s="12"/>
      <x:c r="H36" s="12"/>
      <x:c r="I36" s="12"/>
      <x:c r="J36" s="12"/>
      <x:c r="K36" s="12"/>
      <x:c r="L36" s="12"/>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12"/>
      <x:c r="B39" s="12"/>
      <x:c r="C39" s="12"/>
      <x:c r="D39" s="12"/>
      <x:c r="E39" s="12"/>
      <x:c r="F39" s="12"/>
      <x:c r="G39" s="12"/>
      <x:c r="H39" s="12"/>
      <x:c r="I39" s="12"/>
      <x:c r="J39" s="12"/>
      <x:c r="K39" s="12"/>
      <x:c r="L39" s="12"/>
      <x:c r="M39" s="12"/>
      <x:c r="N39" s="12"/>
    </x:row>
    <x:row r="40" ht="22" customHeight="1">
      <x:c r="A40" s="12"/>
      <x:c r="B40" s="12"/>
      <x:c r="C40" s="12"/>
      <x:c r="D40" s="12"/>
      <x:c r="E40" s="12"/>
      <x:c r="F40" s="12"/>
      <x:c r="G40" s="12"/>
      <x:c r="H40" s="12"/>
      <x:c r="I40" s="12"/>
      <x:c r="J40" s="12"/>
      <x:c r="K40" s="12"/>
      <x:c r="L40" s="12"/>
      <x:c r="M40" s="12"/>
      <x:c r="N40" s="12"/>
    </x:row>
    <x:row r="41" ht="22" customHeight="1">
      <x:c r="A41" s="12"/>
      <x:c r="B41" s="12"/>
      <x:c r="C41" s="12"/>
      <x:c r="D41" s="12"/>
      <x:c r="E41" s="12"/>
      <x:c r="F41" s="12"/>
      <x:c r="G41" s="12"/>
      <x:c r="H41" s="12"/>
      <x:c r="I41" s="12"/>
      <x:c r="J41" s="12"/>
      <x:c r="K41" s="12"/>
      <x:c r="L41" s="12"/>
      <x:c r="M41" s="12"/>
      <x:c r="N41" s="12"/>
    </x:row>
    <x:row r="42" ht="22" customHeight="1">
      <x:c r="A42" s="12"/>
      <x:c r="B42" s="12"/>
      <x:c r="C42" s="12"/>
      <x:c r="D42" s="12"/>
      <x:c r="E42" s="12"/>
      <x:c r="F42" s="12"/>
      <x:c r="G42" s="12"/>
      <x:c r="H42" s="12"/>
      <x:c r="I42" s="12"/>
      <x:c r="J42" s="12"/>
      <x:c r="K42" s="12"/>
      <x:c r="L42" s="12"/>
      <x:c r="M42" s="12"/>
      <x:c r="N42" s="12"/>
    </x:row>
    <x:row r="43" ht="22" customHeight="1">
      <x:c r="A43" s="12"/>
      <x:c r="B43" s="12"/>
      <x:c r="C43" s="12"/>
      <x:c r="D43" s="12"/>
      <x:c r="E43" s="12"/>
      <x:c r="F43" s="12"/>
      <x:c r="G43" s="12"/>
      <x:c r="H43" s="12"/>
      <x:c r="I43" s="12"/>
      <x:c r="J43" s="12"/>
      <x:c r="K43" s="12"/>
      <x:c r="L43" s="12"/>
      <x:c r="M43" s="12"/>
      <x:c r="N43" s="12"/>
    </x:row>
    <x:row r="44" ht="22" customHeight="1">
      <x:c r="A44" s="12"/>
      <x:c r="B44" s="12"/>
      <x:c r="C44" s="12"/>
      <x:c r="D44" s="12"/>
      <x:c r="E44" s="12"/>
      <x:c r="F44" s="12"/>
      <x:c r="G44" s="12"/>
      <x:c r="H44" s="12"/>
      <x:c r="I44" s="12"/>
      <x:c r="J44" s="12"/>
      <x:c r="K44" s="12"/>
      <x:c r="L44" s="12"/>
      <x:c r="M44" s="12"/>
      <x:c r="N44" s="12"/>
    </x:row>
    <x:row r="45" ht="22" customHeight="1">
      <x:c r="A45" s="12"/>
      <x:c r="B45" s="12"/>
      <x:c r="C45" s="12"/>
      <x:c r="D45" s="12"/>
      <x:c r="E45" s="12"/>
      <x:c r="F45" s="12"/>
      <x:c r="G45" s="12"/>
      <x:c r="H45" s="12"/>
      <x:c r="I45" s="12"/>
      <x:c r="J45" s="12"/>
      <x:c r="K45" s="12"/>
      <x:c r="L45" s="12"/>
      <x:c r="M45" s="12"/>
      <x:c r="N45" s="12"/>
    </x:row>
    <x:row r="46" ht="22" customHeight="1">
      <x:c r="A46" s="12"/>
      <x:c r="B46" s="12"/>
      <x:c r="C46" s="12"/>
      <x:c r="D46" s="12"/>
      <x:c r="E46" s="12"/>
      <x:c r="F46" s="12"/>
      <x:c r="G46" s="12"/>
      <x:c r="H46" s="12"/>
      <x:c r="I46" s="12"/>
      <x:c r="J46" s="12"/>
      <x:c r="K46" s="12"/>
      <x:c r="L46" s="12"/>
      <x:c r="M46" s="12"/>
      <x:c r="N46" s="12"/>
    </x:row>
    <x:row r="47" ht="22" customHeight="1">
      <x:c r="A47" s="12"/>
      <x:c r="B47" s="12"/>
      <x:c r="C47" s="12"/>
      <x:c r="D47" s="12"/>
      <x:c r="E47" s="12"/>
      <x:c r="F47" s="12"/>
      <x:c r="G47" s="12"/>
      <x:c r="H47" s="12"/>
      <x:c r="I47" s="12"/>
      <x:c r="J47" s="12"/>
      <x:c r="K47" s="12"/>
      <x:c r="L47" s="12"/>
      <x:c r="M47" s="12"/>
      <x:c r="N47" s="12"/>
    </x:row>
    <x:row r="48" ht="22" customHeight="1">
      <x:c r="A48" s="12"/>
      <x:c r="B48" s="12"/>
      <x:c r="C48" s="12"/>
      <x:c r="D48" s="12"/>
      <x:c r="E48" s="12"/>
      <x:c r="F48" s="12"/>
      <x:c r="G48" s="12"/>
      <x:c r="H48" s="12"/>
      <x:c r="I48" s="12"/>
      <x:c r="J48" s="12"/>
      <x:c r="K48" s="12"/>
      <x:c r="L48" s="12"/>
      <x:c r="M48" s="12"/>
      <x:c r="N48" s="12"/>
    </x:row>
    <x:row r="49" ht="22" customHeight="1">
      <x:c r="A49" s="12"/>
      <x:c r="B49" s="12"/>
      <x:c r="C49" s="12"/>
      <x:c r="D49" s="12"/>
      <x:c r="E49" s="12"/>
      <x:c r="F49" s="12"/>
      <x:c r="G49" s="12"/>
      <x:c r="H49" s="12"/>
      <x:c r="I49" s="12"/>
      <x:c r="J49" s="12"/>
      <x:c r="K49" s="12"/>
      <x:c r="L49" s="12"/>
      <x:c r="M49" s="12"/>
      <x:c r="N49" s="12"/>
    </x:row>
    <x:row r="50" ht="22" customHeight="1">
      <x:c r="A50" s="12"/>
      <x:c r="B50" s="12"/>
      <x:c r="C50" s="12"/>
      <x:c r="D50" s="12"/>
      <x:c r="E50" s="12"/>
      <x:c r="F50" s="12"/>
      <x:c r="G50" s="12"/>
      <x:c r="H50" s="12"/>
      <x:c r="I50" s="12"/>
      <x:c r="J50" s="12"/>
      <x:c r="K50" s="12"/>
      <x:c r="L50" s="12"/>
      <x:c r="M50" s="12"/>
      <x:c r="N50" s="12"/>
    </x:row>
    <x:row r="51" ht="22" customHeight="1">
      <x:c r="A51" s="12"/>
      <x:c r="B51" s="12"/>
      <x:c r="C51" s="12"/>
      <x:c r="D51" s="12"/>
      <x:c r="E51" s="12"/>
      <x:c r="F51" s="12"/>
      <x:c r="G51" s="12"/>
      <x:c r="H51" s="12"/>
      <x:c r="I51" s="12"/>
      <x:c r="J51" s="12"/>
      <x:c r="K51" s="12"/>
      <x:c r="L51" s="12"/>
      <x:c r="M51" s="12"/>
      <x:c r="N51" s="12"/>
    </x:row>
    <x:row r="52" ht="22" customHeight="1">
      <x:c r="A52" s="12"/>
      <x:c r="B52" s="12"/>
      <x:c r="C52" s="12"/>
      <x:c r="D52" s="12"/>
      <x:c r="E52" s="12"/>
      <x:c r="F52" s="12"/>
      <x:c r="G52" s="12"/>
      <x:c r="H52" s="12"/>
      <x:c r="I52" s="12"/>
      <x:c r="J52" s="12"/>
      <x:c r="K52" s="12"/>
      <x:c r="L52" s="12"/>
      <x:c r="M52" s="12"/>
      <x:c r="N52" s="12"/>
    </x:row>
    <x:row r="53" ht="22" customHeight="1">
      <x:c r="A53" s="12"/>
      <x:c r="B53" s="12"/>
      <x:c r="C53" s="12"/>
      <x:c r="D53" s="12"/>
      <x:c r="E53" s="12"/>
      <x:c r="F53" s="12"/>
      <x:c r="G53" s="12"/>
      <x:c r="H53" s="12"/>
      <x:c r="I53" s="12"/>
      <x:c r="J53" s="12"/>
      <x:c r="K53" s="12"/>
      <x:c r="L53" s="12"/>
      <x:c r="M53" s="12"/>
      <x:c r="N53" s="12"/>
    </x:row>
    <x:row r="54" ht="22" customHeight="1">
      <x:c r="A54" s="12"/>
      <x:c r="B54" s="12"/>
      <x:c r="C54" s="12"/>
      <x:c r="D54" s="12"/>
      <x:c r="E54" s="12"/>
      <x:c r="F54" s="12"/>
      <x:c r="G54" s="12"/>
      <x:c r="H54" s="12"/>
      <x:c r="I54" s="12"/>
      <x:c r="J54" s="12"/>
      <x:c r="K54" s="12"/>
      <x:c r="L54" s="12"/>
      <x:c r="M54" s="12"/>
      <x:c r="N54" s="12"/>
    </x:row>
    <x:row r="55" ht="22" customHeight="1">
      <x:c r="A55" s="12"/>
      <x:c r="B55" s="12"/>
      <x:c r="C55" s="12"/>
      <x:c r="D55" s="12"/>
      <x:c r="E55" s="12"/>
      <x:c r="F55" s="12"/>
      <x:c r="G55" s="12"/>
      <x:c r="H55" s="12"/>
      <x:c r="I55" s="12"/>
      <x:c r="J55" s="12"/>
      <x:c r="K55" s="12"/>
      <x:c r="L55" s="12"/>
      <x:c r="M55" s="12"/>
      <x:c r="N55" s="12"/>
    </x:row>
    <x:row r="56" ht="22" customHeight="1">
      <x:c r="A56" s="12"/>
      <x:c r="B56" s="12"/>
      <x:c r="C56" s="12"/>
      <x:c r="D56" s="12"/>
      <x:c r="E56" s="12"/>
      <x:c r="F56" s="12"/>
      <x:c r="G56" s="12"/>
      <x:c r="H56" s="12"/>
      <x:c r="I56" s="12"/>
      <x:c r="J56" s="12"/>
      <x:c r="K56" s="12"/>
      <x:c r="L56" s="12"/>
      <x:c r="M56" s="12"/>
      <x:c r="N56" s="12"/>
    </x:row>
    <x:row r="57" ht="22" customHeight="1">
      <x:c r="A57" s="12"/>
      <x:c r="B57" s="12"/>
      <x:c r="C57" s="12"/>
      <x:c r="D57" s="12"/>
      <x:c r="E57" s="12"/>
      <x:c r="F57" s="12"/>
      <x:c r="G57" s="12"/>
      <x:c r="H57" s="12"/>
      <x:c r="I57" s="12"/>
      <x:c r="J57" s="12"/>
      <x:c r="K57" s="12"/>
      <x:c r="L57" s="12"/>
      <x:c r="M57" s="12"/>
      <x:c r="N57" s="12"/>
    </x:row>
    <x:row r="58" ht="22" customHeight="1">
      <x:c r="A58" s="12"/>
      <x:c r="B58" s="12"/>
      <x:c r="C58" s="12"/>
      <x:c r="D58" s="12"/>
      <x:c r="E58" s="12"/>
      <x:c r="F58" s="12"/>
      <x:c r="G58" s="12"/>
      <x:c r="H58" s="12"/>
      <x:c r="I58" s="12"/>
      <x:c r="J58" s="12"/>
      <x:c r="K58" s="12"/>
      <x:c r="L58" s="12"/>
      <x:c r="M58" s="12"/>
      <x:c r="N58" s="12"/>
    </x:row>
    <x:row r="59" ht="22" customHeight="1">
      <x:c r="A59" s="12"/>
      <x:c r="B59" s="12"/>
      <x:c r="C59" s="12"/>
      <x:c r="D59" s="12"/>
      <x:c r="E59" s="12"/>
      <x:c r="F59" s="12"/>
      <x:c r="G59" s="12"/>
      <x:c r="H59" s="12"/>
      <x:c r="I59" s="12"/>
      <x:c r="J59" s="12"/>
      <x:c r="K59" s="12"/>
      <x:c r="L59" s="12"/>
      <x:c r="M59" s="12"/>
      <x:c r="N59" s="12"/>
    </x:row>
    <x:row r="60" ht="22" customHeight="1">
      <x:c r="A60" s="12"/>
      <x:c r="B60" s="12"/>
      <x:c r="C60" s="12"/>
      <x:c r="D60" s="12"/>
      <x:c r="E60" s="12"/>
      <x:c r="F60" s="12"/>
      <x:c r="G60" s="12"/>
      <x:c r="H60" s="12"/>
      <x:c r="I60" s="12"/>
      <x:c r="J60" s="12"/>
      <x:c r="K60" s="12"/>
      <x:c r="L60" s="12"/>
      <x:c r="M60" s="12"/>
      <x:c r="N60" s="12"/>
    </x:row>
    <x:row r="61" ht="22" customHeight="1">
      <x:c r="A61" s="12"/>
      <x:c r="B61" s="12"/>
      <x:c r="C61" s="12"/>
      <x:c r="D61" s="12"/>
      <x:c r="E61" s="12"/>
      <x:c r="F61" s="12"/>
      <x:c r="G61" s="12"/>
      <x:c r="H61" s="12"/>
      <x:c r="I61" s="12"/>
      <x:c r="J61" s="12"/>
      <x:c r="K61" s="12"/>
      <x:c r="L61" s="12"/>
      <x:c r="M61" s="12"/>
      <x:c r="N61" s="12"/>
    </x:row>
    <x:row r="62" ht="22" customHeight="1">
      <x:c r="A62" s="12"/>
      <x:c r="B62" s="12"/>
      <x:c r="C62" s="12"/>
      <x:c r="D62" s="12"/>
      <x:c r="E62" s="12"/>
      <x:c r="F62" s="12"/>
      <x:c r="G62" s="12"/>
      <x:c r="H62" s="12"/>
      <x:c r="I62" s="12"/>
      <x:c r="J62" s="12"/>
      <x:c r="K62" s="12"/>
      <x:c r="L62" s="12"/>
      <x:c r="M62" s="12"/>
      <x:c r="N62" s="12"/>
    </x:row>
    <x:row r="63" ht="22" customHeight="1">
      <x:c r="A63" s="12"/>
      <x:c r="B63" s="12"/>
      <x:c r="C63" s="12"/>
      <x:c r="D63" s="12"/>
      <x:c r="E63" s="12"/>
      <x:c r="F63" s="12"/>
      <x:c r="G63" s="12"/>
      <x:c r="H63" s="12"/>
      <x:c r="I63" s="12"/>
      <x:c r="J63" s="12"/>
      <x:c r="K63" s="12"/>
      <x:c r="L63" s="12"/>
      <x:c r="M63" s="12"/>
      <x:c r="N63" s="12"/>
    </x:row>
    <x:row r="64" ht="22" customHeight="1">
      <x:c r="A64" s="12"/>
      <x:c r="B64" s="12"/>
      <x:c r="C64" s="12"/>
      <x:c r="D64" s="12"/>
      <x:c r="E64" s="12"/>
      <x:c r="F64" s="12"/>
      <x:c r="G64" s="12"/>
      <x:c r="H64" s="12"/>
      <x:c r="I64" s="12"/>
      <x:c r="J64" s="12"/>
      <x:c r="K64" s="12"/>
      <x:c r="L64" s="12"/>
      <x:c r="M64" s="12"/>
      <x:c r="N64" s="12"/>
    </x:row>
    <x:row r="65" ht="22" customHeight="1">
      <x:c r="A65" s="12"/>
      <x:c r="B65" s="12"/>
      <x:c r="C65" s="12"/>
      <x:c r="D65" s="12"/>
      <x:c r="E65" s="12"/>
      <x:c r="F65" s="12"/>
      <x:c r="G65" s="12"/>
      <x:c r="H65" s="12"/>
      <x:c r="I65" s="12"/>
      <x:c r="J65" s="12"/>
      <x:c r="K65" s="12"/>
      <x:c r="L65" s="12"/>
      <x:c r="M65" s="12"/>
      <x:c r="N65" s="12"/>
    </x:row>
    <x:row r="66" ht="22" customHeight="1">
      <x:c r="A66" s="12"/>
      <x:c r="B66" s="12"/>
      <x:c r="C66" s="12"/>
      <x:c r="D66" s="12"/>
      <x:c r="E66" s="12"/>
      <x:c r="F66" s="12"/>
      <x:c r="G66" s="12"/>
      <x:c r="H66" s="12"/>
      <x:c r="I66" s="12"/>
      <x:c r="J66" s="12"/>
      <x:c r="K66" s="12"/>
      <x:c r="L66" s="12"/>
      <x:c r="M66" s="12"/>
      <x:c r="N66" s="12"/>
    </x:row>
    <x:row r="67" ht="22" customHeight="1">
      <x:c r="A67" s="12"/>
      <x:c r="B67" s="12"/>
      <x:c r="C67" s="12"/>
      <x:c r="D67" s="12"/>
      <x:c r="E67" s="12"/>
      <x:c r="F67" s="12"/>
      <x:c r="G67" s="12"/>
      <x:c r="H67" s="12"/>
      <x:c r="I67" s="12"/>
      <x:c r="J67" s="12"/>
      <x:c r="K67" s="12"/>
      <x:c r="L67" s="12"/>
      <x:c r="M67" s="12"/>
      <x:c r="N67" s="12"/>
    </x:row>
    <x:row r="68" ht="22" customHeight="1">
      <x:c r="A68" s="12"/>
      <x:c r="B68" s="12"/>
      <x:c r="C68" s="12"/>
      <x:c r="D68" s="12"/>
      <x:c r="E68" s="12"/>
      <x:c r="F68" s="12"/>
      <x:c r="G68" s="12"/>
      <x:c r="H68" s="12"/>
      <x:c r="I68" s="12"/>
      <x:c r="J68" s="12"/>
      <x:c r="K68" s="12"/>
      <x:c r="L68" s="12"/>
      <x:c r="M68" s="12"/>
      <x:c r="N68" s="12"/>
    </x:row>
    <x:row r="69" ht="22" customHeight="1">
      <x:c r="A69" s="12"/>
      <x:c r="B69" s="12"/>
      <x:c r="C69" s="12"/>
      <x:c r="D69" s="12"/>
      <x:c r="E69" s="12"/>
      <x:c r="F69" s="12"/>
      <x:c r="G69" s="12"/>
      <x:c r="H69" s="12"/>
      <x:c r="I69" s="12"/>
      <x:c r="J69" s="12"/>
      <x:c r="K69" s="12"/>
      <x:c r="L69" s="12"/>
      <x:c r="M69" s="12"/>
      <x:c r="N69" s="12"/>
    </x:row>
    <x:row r="70" ht="22" customHeight="1">
      <x:c r="A70" s="12"/>
      <x:c r="B70" s="12"/>
      <x:c r="C70" s="12"/>
      <x:c r="D70" s="12"/>
      <x:c r="E70" s="12"/>
      <x:c r="F70" s="12"/>
      <x:c r="G70" s="12"/>
      <x:c r="H70" s="12"/>
      <x:c r="I70" s="12"/>
      <x:c r="J70" s="12"/>
      <x:c r="K70" s="12"/>
      <x:c r="L70" s="12"/>
      <x:c r="M70" s="12"/>
      <x:c r="N70" s="12"/>
    </x:row>
    <x:row r="71" ht="22" customHeight="1">
      <x:c r="A71" s="12"/>
      <x:c r="B71" s="12"/>
      <x:c r="C71" s="12"/>
      <x:c r="D71" s="12"/>
      <x:c r="E71" s="12"/>
      <x:c r="F71" s="12"/>
      <x:c r="G71" s="12"/>
      <x:c r="H71" s="12"/>
      <x:c r="I71" s="12"/>
      <x:c r="J71" s="12"/>
      <x:c r="K71" s="12"/>
      <x:c r="L71" s="12"/>
      <x:c r="M71" s="12"/>
      <x:c r="N71" s="12"/>
    </x:row>
    <x:row r="72" ht="22" customHeight="1">
      <x:c r="A72" s="12"/>
      <x:c r="B72" s="12"/>
      <x:c r="C72" s="12"/>
      <x:c r="D72" s="12"/>
      <x:c r="E72" s="12"/>
      <x:c r="F72" s="12"/>
      <x:c r="G72" s="12"/>
      <x:c r="H72" s="12"/>
      <x:c r="I72" s="12"/>
      <x:c r="J72" s="12"/>
      <x:c r="K72" s="12"/>
      <x:c r="L72" s="12"/>
      <x:c r="M72" s="12"/>
      <x:c r="N72" s="12"/>
    </x:row>
    <x:row r="73" ht="22" customHeight="1">
      <x:c r="A73" s="12"/>
      <x:c r="B73" s="12"/>
      <x:c r="C73" s="12"/>
      <x:c r="D73" s="12"/>
      <x:c r="E73" s="12"/>
      <x:c r="F73" s="12"/>
      <x:c r="G73" s="12"/>
      <x:c r="H73" s="12"/>
      <x:c r="I73" s="12"/>
      <x:c r="J73" s="12"/>
      <x:c r="K73" s="12"/>
      <x:c r="L73" s="12"/>
      <x:c r="M73" s="12"/>
      <x:c r="N73" s="12"/>
    </x:row>
    <x:row r="74" ht="22" customHeight="1">
      <x:c r="A74" s="12"/>
      <x:c r="B74" s="12"/>
      <x:c r="C74" s="12"/>
      <x:c r="D74" s="12"/>
      <x:c r="E74" s="12"/>
      <x:c r="F74" s="12"/>
      <x:c r="G74" s="12"/>
      <x:c r="H74" s="12"/>
      <x:c r="I74" s="12"/>
      <x:c r="J74" s="12"/>
      <x:c r="K74" s="12"/>
      <x:c r="L74" s="12"/>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8:C8"/>
    <x:mergeCell ref="D8:L8"/>
    <x:mergeCell ref="A9:C9"/>
    <x:mergeCell ref="D9:L9"/>
    <x:mergeCell ref="A10:C10"/>
    <x:mergeCell ref="D10:L10"/>
    <x:mergeCell ref="A11:C11"/>
    <x:mergeCell ref="D11:L11"/>
    <x:mergeCell ref="A12:C12"/>
    <x:mergeCell ref="D12:L12"/>
    <x:mergeCell ref="A13:C13"/>
    <x:mergeCell ref="D13:L13"/>
    <x:mergeCell ref="A14:C14"/>
    <x:mergeCell ref="D14:L14"/>
    <x:mergeCell ref="A15:C15"/>
    <x:mergeCell ref="D15:L15"/>
    <x:mergeCell ref="A16:C16"/>
    <x:mergeCell ref="D16:L16"/>
    <x:mergeCell ref="A17:C17"/>
    <x:mergeCell ref="D17:L17"/>
    <x:mergeCell ref="A18:C18"/>
    <x:mergeCell ref="D18:L18"/>
    <x:mergeCell ref="A19:C19"/>
    <x:mergeCell ref="D19:L19"/>
    <x:mergeCell ref="A22:L25"/>
    <x:mergeCell ref="A27:L29"/>
  </x:mergeCells>
  <x:dataValidations count="2">
    <x:dataValidation type="list" sqref="D15">
      <x:formula1>"4,5,6"</x:formula1>
    </x:dataValidation>
    <x:dataValidation type="list" sqref="D16">
      <x:formula1>"5,6,7,8,9,10,12,15,20"</x:formula1>
    </x:dataValidation>
  </x:dataValidations>
  <x:pageMargins left="0.7" right="0.7" top="0.75" bottom="0.75" header="0.3" footer="0.3"/>
</x:worksheet>
</file>

<file path=xl/worksheets/sheet83.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8" hidden="0" customWidth="1"/>
    <x:col min="2" max="2" width="23" hidden="0" customWidth="1"/>
    <x:col min="3" max="3" width="62" hidden="0" customWidth="1"/>
    <x:col min="4" max="4" width="9" hidden="0" customWidth="1"/>
    <x:col min="5" max="5" width="9" hidden="0" customWidth="1"/>
    <x:col min="6" max="6" width="10" hidden="0" customWidth="1"/>
    <x:col min="7" max="7" width="30" hidden="0" customWidth="1"/>
    <x:col min="8" max="8" width="12"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TOOL INDEX | GUIDE / FORM / EXAMPLE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Choose Open to go to a working tab. Page references refer to the companion PDF manual.</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12"/>
      <x:c r="B8" s="12"/>
      <x:c r="C8" s="12"/>
      <x:c r="D8" s="12"/>
      <x:c r="E8" s="12"/>
      <x:c r="F8" s="12"/>
      <x:c r="G8" s="12"/>
      <x:c r="H8" s="12"/>
      <x:c r="I8" s="12"/>
      <x:c r="J8" s="12"/>
      <x:c r="K8" s="12"/>
      <x:c r="L8" s="12"/>
      <x:c r="M8" s="12"/>
      <x:c r="N8" s="12"/>
    </x:row>
    <x:row r="9" ht="22" customHeight="1">
      <x:c r="A9" s="12"/>
      <x:c r="B9" s="12"/>
      <x:c r="C9" s="12"/>
      <x:c r="D9" s="12"/>
      <x:c r="E9" s="12"/>
      <x:c r="F9" s="12"/>
      <x:c r="G9" s="12"/>
      <x:c r="H9" s="12"/>
      <x:c r="I9" s="12"/>
      <x:c r="J9" s="12"/>
      <x:c r="K9" s="12"/>
      <x:c r="L9" s="12"/>
      <x:c r="M9" s="12"/>
      <x:c r="N9" s="12"/>
    </x:row>
    <x:row r="10" ht="34" customHeight="1">
      <x:c r="A10" s="199" t="str">
        <x:v>Code</x:v>
      </x:c>
      <x:c r="B10" s="199" t="str">
        <x:v>Dimension / section</x:v>
      </x:c>
      <x:c r="C10" s="199" t="str">
        <x:v>Tool</x:v>
      </x:c>
      <x:c r="D10" s="199" t="str">
        <x:v>Guide</x:v>
      </x:c>
      <x:c r="E10" s="199" t="str">
        <x:v>Form</x:v>
      </x:c>
      <x:c r="F10" s="199" t="str">
        <x:v>Example</x:v>
      </x:c>
      <x:c r="G10" s="199" t="str">
        <x:v>Exact workbook tab</x:v>
      </x:c>
      <x:c r="H10" s="199" t="str">
        <x:v>Open</x:v>
      </x:c>
      <x:c r="I10" s="12"/>
      <x:c r="J10" s="12"/>
      <x:c r="K10" s="12"/>
      <x:c r="L10" s="12"/>
      <x:c r="M10" s="12"/>
      <x:c r="N10" s="12"/>
    </x:row>
    <x:row r="11" ht="35" customHeight="1">
      <x:c r="A11" s="12" t="str">
        <x:v>P01</x:v>
      </x:c>
      <x:c r="B11" s="12" t="str">
        <x:v>Planning</x:v>
      </x:c>
      <x:c r="C11" s="12" t="str">
        <x:v>Sponsor discovery conversation</x:v>
      </x:c>
      <x:c r="D11" s="12" t="n">
        <x:v>30</x:v>
      </x:c>
      <x:c r="E11" s="12" t="n">
        <x:v>31</x:v>
      </x:c>
      <x:c r="F11" s="12" t="n">
        <x:v>32</x:v>
      </x:c>
      <x:c r="G11" s="12" t="str">
        <x:v>P01 Sponsor</x:v>
      </x:c>
      <x:c r="H11" s="38" t="str">
        <x:f>IFERROR(IF(HYPERLINK("#'P01 Sponsor'!A1","Open")="Open",HYPERLINK("#'P01 Sponsor'!A1","Open"),"Open"),"Open")</x:f>
        <x:v>Open</x:v>
      </x:c>
      <x:c r="I11" s="12"/>
      <x:c r="J11" s="12"/>
      <x:c r="K11" s="12"/>
      <x:c r="L11" s="12"/>
      <x:c r="M11" s="12"/>
      <x:c r="N11" s="12"/>
    </x:row>
    <x:row r="12" ht="35" customHeight="1">
      <x:c r="A12" s="12" t="str">
        <x:v>P02</x:v>
      </x:c>
      <x:c r="B12" s="12" t="str">
        <x:v>Planning</x:v>
      </x:c>
      <x:c r="C12" s="12" t="str">
        <x:v>Facilitation brief and working agreement</x:v>
      </x:c>
      <x:c r="D12" s="12" t="n">
        <x:v>33</x:v>
      </x:c>
      <x:c r="E12" s="12" t="n">
        <x:v>34</x:v>
      </x:c>
      <x:c r="F12" s="12" t="n">
        <x:v>35</x:v>
      </x:c>
      <x:c r="G12" s="12" t="str">
        <x:v>P02 Agreement</x:v>
      </x:c>
      <x:c r="H12" s="38" t="str">
        <x:f>IFERROR(IF(HYPERLINK("#'P02 Agreement'!A1","Open")="Open",HYPERLINK("#'P02 Agreement'!A1","Open"),"Open"),"Open")</x:f>
        <x:v>Open</x:v>
      </x:c>
      <x:c r="I12" s="12"/>
      <x:c r="J12" s="12"/>
      <x:c r="K12" s="12"/>
      <x:c r="L12" s="12"/>
      <x:c r="M12" s="12"/>
      <x:c r="N12" s="12"/>
    </x:row>
    <x:row r="13" ht="35" customHeight="1">
      <x:c r="A13" s="12" t="str">
        <x:v>P03</x:v>
      </x:c>
      <x:c r="B13" s="12" t="str">
        <x:v>Planning</x:v>
      </x:c>
      <x:c r="C13" s="12" t="str">
        <x:v>Stakeholder and missing-voice map</x:v>
      </x:c>
      <x:c r="D13" s="12" t="n">
        <x:v>36</x:v>
      </x:c>
      <x:c r="E13" s="12" t="n">
        <x:v>37</x:v>
      </x:c>
      <x:c r="F13" s="12" t="n">
        <x:v>38</x:v>
      </x:c>
      <x:c r="G13" s="12" t="str">
        <x:v>P03 Voice Map</x:v>
      </x:c>
      <x:c r="H13" s="38" t="str">
        <x:f>IFERROR(IF(HYPERLINK("#'P03 Voice Map'!A1","Open")="Open",HYPERLINK("#'P03 Voice Map'!A1","Open"),"Open"),"Open")</x:f>
        <x:v>Open</x:v>
      </x:c>
      <x:c r="I13" s="12"/>
      <x:c r="J13" s="12"/>
      <x:c r="K13" s="12"/>
      <x:c r="L13" s="12"/>
      <x:c r="M13" s="12"/>
      <x:c r="N13" s="12"/>
    </x:row>
    <x:row r="14" ht="35" customHeight="1">
      <x:c r="A14" s="12" t="str">
        <x:v>P04</x:v>
      </x:c>
      <x:c r="B14" s="12" t="str">
        <x:v>Planning</x:v>
      </x:c>
      <x:c r="C14" s="12" t="str">
        <x:v>Mandate and decision-rights contract</x:v>
      </x:c>
      <x:c r="D14" s="12" t="n">
        <x:v>39</x:v>
      </x:c>
      <x:c r="E14" s="12" t="n">
        <x:v>40</x:v>
      </x:c>
      <x:c r="F14" s="12" t="n">
        <x:v>41</x:v>
      </x:c>
      <x:c r="G14" s="12" t="str">
        <x:v>P04 Decision Rights</x:v>
      </x:c>
      <x:c r="H14" s="38" t="str">
        <x:f>IFERROR(IF(HYPERLINK("#'P04 Decision Rights'!A1","Open")="Open",HYPERLINK("#'P04 Decision Rights'!A1","Open"),"Open"),"Open")</x:f>
        <x:v>Open</x:v>
      </x:c>
      <x:c r="I14" s="12"/>
      <x:c r="J14" s="12"/>
      <x:c r="K14" s="12"/>
      <x:c r="L14" s="12"/>
      <x:c r="M14" s="12"/>
      <x:c r="N14" s="12"/>
    </x:row>
    <x:row r="15" ht="35" customHeight="1">
      <x:c r="A15" s="12" t="str">
        <x:v>P05</x:v>
      </x:c>
      <x:c r="B15" s="12" t="str">
        <x:v>Planning</x:v>
      </x:c>
      <x:c r="C15" s="12" t="str">
        <x:v>Outcomes and evidence of success</x:v>
      </x:c>
      <x:c r="D15" s="12" t="n">
        <x:v>42</x:v>
      </x:c>
      <x:c r="E15" s="12" t="n">
        <x:v>43</x:v>
      </x:c>
      <x:c r="F15" s="12" t="n">
        <x:v>44</x:v>
      </x:c>
      <x:c r="G15" s="12" t="str">
        <x:v>P05 Outcomes</x:v>
      </x:c>
      <x:c r="H15" s="38" t="str">
        <x:f>IFERROR(IF(HYPERLINK("#'P05 Outcomes'!A1","Open")="Open",HYPERLINK("#'P05 Outcomes'!A1","Open"),"Open"),"Open")</x:f>
        <x:v>Open</x:v>
      </x:c>
      <x:c r="I15" s="12"/>
      <x:c r="J15" s="12"/>
      <x:c r="K15" s="12"/>
      <x:c r="L15" s="12"/>
      <x:c r="M15" s="12"/>
      <x:c r="N15" s="12"/>
    </x:row>
    <x:row r="16" ht="35" customHeight="1">
      <x:c r="A16" s="12" t="str">
        <x:v>P06</x:v>
      </x:c>
      <x:c r="B16" s="12" t="str">
        <x:v>Planning</x:v>
      </x:c>
      <x:c r="C16" s="12" t="str">
        <x:v>Six-dimension, three-mode design canvas</x:v>
      </x:c>
      <x:c r="D16" s="12" t="n">
        <x:v>45</x:v>
      </x:c>
      <x:c r="E16" s="12" t="n">
        <x:v>46</x:v>
      </x:c>
      <x:c r="F16" s="12" t="n">
        <x:v>47</x:v>
      </x:c>
      <x:c r="G16" s="12" t="str">
        <x:v>P06 Design Canvas</x:v>
      </x:c>
      <x:c r="H16" s="38" t="str">
        <x:f>IFERROR(IF(HYPERLINK("#'P06 Design Canvas'!A1","Open")="Open",HYPERLINK("#'P06 Design Canvas'!A1","Open"),"Open"),"Open")</x:f>
        <x:v>Open</x:v>
      </x:c>
      <x:c r="I16" s="12"/>
      <x:c r="J16" s="12"/>
      <x:c r="K16" s="12"/>
      <x:c r="L16" s="12"/>
      <x:c r="M16" s="12"/>
      <x:c r="N16" s="12"/>
    </x:row>
    <x:row r="17" ht="35" customHeight="1">
      <x:c r="A17" s="12" t="str">
        <x:v>P07</x:v>
      </x:c>
      <x:c r="B17" s="12" t="str">
        <x:v>Planning</x:v>
      </x:c>
      <x:c r="C17" s="12" t="str">
        <x:v>Co-design the programme</x:v>
      </x:c>
      <x:c r="D17" s="12" t="n">
        <x:v>48</x:v>
      </x:c>
      <x:c r="E17" s="12" t="n">
        <x:v>49</x:v>
      </x:c>
      <x:c r="F17" s="12" t="n">
        <x:v>50</x:v>
      </x:c>
      <x:c r="G17" s="12" t="str">
        <x:v>P07 Co-design</x:v>
      </x:c>
      <x:c r="H17" s="38" t="str">
        <x:f>IFERROR(IF(HYPERLINK("#'P07 Co-design'!A1","Open")="Open",HYPERLINK("#'P07 Co-design'!A1","Open"),"Open"),"Open")</x:f>
        <x:v>Open</x:v>
      </x:c>
      <x:c r="I17" s="12"/>
      <x:c r="J17" s="12"/>
      <x:c r="K17" s="12"/>
      <x:c r="L17" s="12"/>
      <x:c r="M17" s="12"/>
      <x:c r="N17" s="12"/>
    </x:row>
    <x:row r="18" ht="35" customHeight="1">
      <x:c r="A18" s="12" t="str">
        <x:v>P08</x:v>
      </x:c>
      <x:c r="B18" s="12" t="str">
        <x:v>Planning</x:v>
      </x:c>
      <x:c r="C18" s="12" t="str">
        <x:v>Timed agenda and run-of-show</x:v>
      </x:c>
      <x:c r="D18" s="12" t="n">
        <x:v>51</x:v>
      </x:c>
      <x:c r="E18" s="12" t="n">
        <x:v>52</x:v>
      </x:c>
      <x:c r="F18" s="12" t="n">
        <x:v>53</x:v>
      </x:c>
      <x:c r="G18" s="12" t="str">
        <x:v>P08 Agenda</x:v>
      </x:c>
      <x:c r="H18" s="38" t="str">
        <x:f>IFERROR(IF(HYPERLINK("#'P08 Agenda'!A1","Open")="Open",HYPERLINK("#'P08 Agenda'!A1","Open"),"Open"),"Open")</x:f>
        <x:v>Open</x:v>
      </x:c>
      <x:c r="I18" s="12"/>
      <x:c r="J18" s="12"/>
      <x:c r="K18" s="12"/>
      <x:c r="L18" s="12"/>
      <x:c r="M18" s="12"/>
      <x:c r="N18" s="12"/>
    </x:row>
    <x:row r="19" ht="35" customHeight="1">
      <x:c r="A19" s="12" t="str">
        <x:v>P09</x:v>
      </x:c>
      <x:c r="B19" s="12" t="str">
        <x:v>Planning</x:v>
      </x:c>
      <x:c r="C19" s="12" t="str">
        <x:v>Room, platform and accessibility plan</x:v>
      </x:c>
      <x:c r="D19" s="12" t="n">
        <x:v>54</x:v>
      </x:c>
      <x:c r="E19" s="12" t="n">
        <x:v>55</x:v>
      </x:c>
      <x:c r="F19" s="12" t="n">
        <x:v>56</x:v>
      </x:c>
      <x:c r="G19" s="12" t="str">
        <x:v>P09 Access Plan</x:v>
      </x:c>
      <x:c r="H19" s="38" t="str">
        <x:f>IFERROR(IF(HYPERLINK("#'P09 Access Plan'!A1","Open")="Open",HYPERLINK("#'P09 Access Plan'!A1","Open"),"Open"),"Open")</x:f>
        <x:v>Open</x:v>
      </x:c>
      <x:c r="I19" s="12"/>
      <x:c r="J19" s="12"/>
      <x:c r="K19" s="12"/>
      <x:c r="L19" s="12"/>
      <x:c r="M19" s="12"/>
      <x:c r="N19" s="12"/>
    </x:row>
    <x:row r="20" ht="35" customHeight="1">
      <x:c r="A20" s="12" t="str">
        <x:v>P10</x:v>
      </x:c>
      <x:c r="B20" s="12" t="str">
        <x:v>Planning</x:v>
      </x:c>
      <x:c r="C20" s="12" t="str">
        <x:v>Co-facilitator working contract</x:v>
      </x:c>
      <x:c r="D20" s="12" t="n">
        <x:v>57</x:v>
      </x:c>
      <x:c r="E20" s="12" t="n">
        <x:v>58</x:v>
      </x:c>
      <x:c r="F20" s="12" t="n">
        <x:v>59</x:v>
      </x:c>
      <x:c r="G20" s="12" t="str">
        <x:v>P10 Co-facilitators</x:v>
      </x:c>
      <x:c r="H20" s="38" t="str">
        <x:f>IFERROR(IF(HYPERLINK("#'P10 Co-facilitators'!A1","Open")="Open",HYPERLINK("#'P10 Co-facilitators'!A1","Open"),"Open"),"Open")</x:f>
        <x:v>Open</x:v>
      </x:c>
      <x:c r="I20" s="12"/>
      <x:c r="J20" s="12"/>
      <x:c r="K20" s="12"/>
      <x:c r="L20" s="12"/>
      <x:c r="M20" s="12"/>
      <x:c r="N20" s="12"/>
    </x:row>
    <x:row r="21" ht="35" customHeight="1">
      <x:c r="A21" s="12" t="str">
        <x:v>P11</x:v>
      </x:c>
      <x:c r="B21" s="12" t="str">
        <x:v>Planning</x:v>
      </x:c>
      <x:c r="C21" s="12" t="str">
        <x:v>Risk, boundaries and stop conditions</x:v>
      </x:c>
      <x:c r="D21" s="12" t="n">
        <x:v>60</x:v>
      </x:c>
      <x:c r="E21" s="12" t="n">
        <x:v>61</x:v>
      </x:c>
      <x:c r="F21" s="12" t="n">
        <x:v>62</x:v>
      </x:c>
      <x:c r="G21" s="12" t="str">
        <x:v>P11 Risk Boundary</x:v>
      </x:c>
      <x:c r="H21" s="38" t="str">
        <x:f>IFERROR(IF(HYPERLINK("#'P11 Risk Boundary'!A1","Open")="Open",HYPERLINK("#'P11 Risk Boundary'!A1","Open"),"Open"),"Open")</x:f>
        <x:v>Open</x:v>
      </x:c>
      <x:c r="I21" s="12"/>
      <x:c r="J21" s="12"/>
      <x:c r="K21" s="12"/>
      <x:c r="L21" s="12"/>
      <x:c r="M21" s="12"/>
      <x:c r="N21" s="12"/>
    </x:row>
    <x:row r="22" ht="35" customHeight="1">
      <x:c r="A22" s="12" t="str">
        <x:v>P12</x:v>
      </x:c>
      <x:c r="B22" s="12" t="str">
        <x:v>Planning</x:v>
      </x:c>
      <x:c r="C22" s="12" t="str">
        <x:v>Readiness and go/no-go review</x:v>
      </x:c>
      <x:c r="D22" s="12" t="n">
        <x:v>63</x:v>
      </x:c>
      <x:c r="E22" s="12" t="n">
        <x:v>64</x:v>
      </x:c>
      <x:c r="F22" s="12" t="n">
        <x:v>65</x:v>
      </x:c>
      <x:c r="G22" s="12" t="str">
        <x:v>P12 Readiness</x:v>
      </x:c>
      <x:c r="H22" s="38" t="str">
        <x:f>IFERROR(IF(HYPERLINK("#'P12 Readiness'!A1","Open")="Open",HYPERLINK("#'P12 Readiness'!A1","Open"),"Open"),"Open")</x:f>
        <x:v>Open</x:v>
      </x:c>
      <x:c r="I22" s="12"/>
      <x:c r="J22" s="12"/>
      <x:c r="K22" s="12"/>
      <x:c r="L22" s="12"/>
      <x:c r="M22" s="12"/>
      <x:c r="N22" s="12"/>
    </x:row>
    <x:row r="23" ht="35" customHeight="1">
      <x:c r="A23" s="12" t="str">
        <x:v>M01</x:v>
      </x:c>
      <x:c r="B23" s="12" t="str">
        <x:v>Meaning</x:v>
      </x:c>
      <x:c r="C23" s="12" t="str">
        <x:v>Evidence and inquiry question brief</x:v>
      </x:c>
      <x:c r="D23" s="12" t="n">
        <x:v>70</x:v>
      </x:c>
      <x:c r="E23" s="12" t="n">
        <x:v>71</x:v>
      </x:c>
      <x:c r="F23" s="12" t="n">
        <x:v>72</x:v>
      </x:c>
      <x:c r="G23" s="12" t="str">
        <x:v>M01 Evidence Brief</x:v>
      </x:c>
      <x:c r="H23" s="38" t="str">
        <x:f>IFERROR(IF(HYPERLINK("#'M01 Evidence Brief'!A1","Open")="Open",HYPERLINK("#'M01 Evidence Brief'!A1","Open"),"Open"),"Open")</x:f>
        <x:v>Open</x:v>
      </x:c>
      <x:c r="I23" s="12"/>
      <x:c r="J23" s="12"/>
      <x:c r="K23" s="12"/>
      <x:c r="L23" s="12"/>
      <x:c r="M23" s="12"/>
      <x:c r="N23" s="12"/>
    </x:row>
    <x:row r="24" ht="35" customHeight="1">
      <x:c r="A24" s="12" t="str">
        <x:v>M02</x:v>
      </x:c>
      <x:c r="B24" s="12" t="str">
        <x:v>Meaning</x:v>
      </x:c>
      <x:c r="C24" s="12" t="str">
        <x:v>Listening triads</x:v>
      </x:c>
      <x:c r="D24" s="12" t="n">
        <x:v>73</x:v>
      </x:c>
      <x:c r="E24" s="12" t="n">
        <x:v>74</x:v>
      </x:c>
      <x:c r="F24" s="12" t="n">
        <x:v>75</x:v>
      </x:c>
      <x:c r="G24" s="12" t="str">
        <x:v>M02 Listening</x:v>
      </x:c>
      <x:c r="H24" s="38" t="str">
        <x:f>IFERROR(IF(HYPERLINK("#'M02 Listening'!A1","Open")="Open",HYPERLINK("#'M02 Listening'!A1","Open"),"Open"),"Open")</x:f>
        <x:v>Open</x:v>
      </x:c>
      <x:c r="I24" s="12"/>
      <x:c r="J24" s="12"/>
      <x:c r="K24" s="12"/>
      <x:c r="L24" s="12"/>
      <x:c r="M24" s="12"/>
      <x:c r="N24" s="12"/>
    </x:row>
    <x:row r="25" ht="35" customHeight="1">
      <x:c r="A25" s="12" t="str">
        <x:v>M03</x:v>
      </x:c>
      <x:c r="B25" s="12" t="str">
        <x:v>Meaning</x:v>
      </x:c>
      <x:c r="C25" s="12" t="str">
        <x:v>Question design ladder</x:v>
      </x:c>
      <x:c r="D25" s="12" t="n">
        <x:v>76</x:v>
      </x:c>
      <x:c r="E25" s="12" t="n">
        <x:v>77</x:v>
      </x:c>
      <x:c r="F25" s="12" t="n">
        <x:v>78</x:v>
      </x:c>
      <x:c r="G25" s="12" t="str">
        <x:v>M03 Questions</x:v>
      </x:c>
      <x:c r="H25" s="38" t="str">
        <x:f>IFERROR(IF(HYPERLINK("#'M03 Questions'!A1","Open")="Open",HYPERLINK("#'M03 Questions'!A1","Open"),"Open"),"Open")</x:f>
        <x:v>Open</x:v>
      </x:c>
      <x:c r="I25" s="12"/>
      <x:c r="J25" s="12"/>
      <x:c r="K25" s="12"/>
      <x:c r="L25" s="12"/>
      <x:c r="M25" s="12"/>
      <x:c r="N25" s="12"/>
    </x:row>
    <x:row r="26" ht="35" customHeight="1">
      <x:c r="A26" s="12" t="str">
        <x:v>M04</x:v>
      </x:c>
      <x:c r="B26" s="12" t="str">
        <x:v>Meaning</x:v>
      </x:c>
      <x:c r="C26" s="12" t="str">
        <x:v>Focused conversation: ORID</x:v>
      </x:c>
      <x:c r="D26" s="12" t="n">
        <x:v>79</x:v>
      </x:c>
      <x:c r="E26" s="12" t="n">
        <x:v>80</x:v>
      </x:c>
      <x:c r="F26" s="12" t="n">
        <x:v>81</x:v>
      </x:c>
      <x:c r="G26" s="12" t="str">
        <x:v>M04 ORID</x:v>
      </x:c>
      <x:c r="H26" s="38" t="str">
        <x:f>IFERROR(IF(HYPERLINK("#'M04 ORID'!A1","Open")="Open",HYPERLINK("#'M04 ORID'!A1","Open"),"Open"),"Open")</x:f>
        <x:v>Open</x:v>
      </x:c>
      <x:c r="I26" s="12"/>
      <x:c r="J26" s="12"/>
      <x:c r="K26" s="12"/>
      <x:c r="L26" s="12"/>
      <x:c r="M26" s="12"/>
      <x:c r="N26" s="12"/>
    </x:row>
    <x:row r="27" ht="35" customHeight="1">
      <x:c r="A27" s="12" t="str">
        <x:v>M05</x:v>
      </x:c>
      <x:c r="B27" s="12" t="str">
        <x:v>Meaning</x:v>
      </x:c>
      <x:c r="C27" s="12" t="str">
        <x:v>Affinity mapping and theme validation</x:v>
      </x:c>
      <x:c r="D27" s="12" t="n">
        <x:v>82</x:v>
      </x:c>
      <x:c r="E27" s="12" t="n">
        <x:v>83</x:v>
      </x:c>
      <x:c r="F27" s="12" t="n">
        <x:v>84</x:v>
      </x:c>
      <x:c r="G27" s="12" t="str">
        <x:v>M05 Affinity</x:v>
      </x:c>
      <x:c r="H27" s="38" t="str">
        <x:f>IFERROR(IF(HYPERLINK("#'M05 Affinity'!A1","Open")="Open",HYPERLINK("#'M05 Affinity'!A1","Open"),"Open"),"Open")</x:f>
        <x:v>Open</x:v>
      </x:c>
      <x:c r="I27" s="12"/>
      <x:c r="J27" s="12"/>
      <x:c r="K27" s="12"/>
      <x:c r="L27" s="12"/>
      <x:c r="M27" s="12"/>
      <x:c r="N27" s="12"/>
    </x:row>
    <x:row r="28" ht="35" customHeight="1">
      <x:c r="A28" s="12" t="str">
        <x:v>M06</x:v>
      </x:c>
      <x:c r="B28" s="12" t="str">
        <x:v>Meaning</x:v>
      </x:c>
      <x:c r="C28" s="12" t="str">
        <x:v>Visual sense-making map</x:v>
      </x:c>
      <x:c r="D28" s="12" t="n">
        <x:v>85</x:v>
      </x:c>
      <x:c r="E28" s="12" t="n">
        <x:v>86</x:v>
      </x:c>
      <x:c r="F28" s="12" t="n">
        <x:v>87</x:v>
      </x:c>
      <x:c r="G28" s="12" t="str">
        <x:v>M06 Sense-making</x:v>
      </x:c>
      <x:c r="H28" s="38" t="str">
        <x:f>IFERROR(IF(HYPERLINK("#'M06 Sense-making'!A1","Open")="Open",HYPERLINK("#'M06 Sense-making'!A1","Open"),"Open"),"Open")</x:f>
        <x:v>Open</x:v>
      </x:c>
      <x:c r="I28" s="12"/>
      <x:c r="J28" s="12"/>
      <x:c r="K28" s="12"/>
      <x:c r="L28" s="12"/>
      <x:c r="M28" s="12"/>
      <x:c r="N28" s="12"/>
    </x:row>
    <x:row r="29" ht="35" customHeight="1">
      <x:c r="A29" s="12" t="str">
        <x:v>M07</x:v>
      </x:c>
      <x:c r="B29" s="12" t="str">
        <x:v>Meaning</x:v>
      </x:c>
      <x:c r="C29" s="12" t="str">
        <x:v>Perspective-taking without projection</x:v>
      </x:c>
      <x:c r="D29" s="12" t="n">
        <x:v>88</x:v>
      </x:c>
      <x:c r="E29" s="12" t="n">
        <x:v>89</x:v>
      </x:c>
      <x:c r="F29" s="12" t="n">
        <x:v>90</x:v>
      </x:c>
      <x:c r="G29" s="12" t="str">
        <x:v>M07 Perspectives</x:v>
      </x:c>
      <x:c r="H29" s="38" t="str">
        <x:f>IFERROR(IF(HYPERLINK("#'M07 Perspectives'!A1","Open")="Open",HYPERLINK("#'M07 Perspectives'!A1","Open"),"Open"),"Open")</x:f>
        <x:v>Open</x:v>
      </x:c>
      <x:c r="I29" s="12"/>
      <x:c r="J29" s="12"/>
      <x:c r="K29" s="12"/>
      <x:c r="L29" s="12"/>
      <x:c r="M29" s="12"/>
      <x:c r="N29" s="12"/>
    </x:row>
    <x:row r="30" ht="35" customHeight="1">
      <x:c r="A30" s="12" t="str">
        <x:v>M08</x:v>
      </x:c>
      <x:c r="B30" s="12" t="str">
        <x:v>Meaning</x:v>
      </x:c>
      <x:c r="C30" s="12" t="str">
        <x:v>Co-operative inquiry cycle</x:v>
      </x:c>
      <x:c r="D30" s="12" t="n">
        <x:v>91</x:v>
      </x:c>
      <x:c r="E30" s="12" t="n">
        <x:v>92</x:v>
      </x:c>
      <x:c r="F30" s="12" t="n">
        <x:v>93</x:v>
      </x:c>
      <x:c r="G30" s="12" t="str">
        <x:v>M08 Co-inquiry</x:v>
      </x:c>
      <x:c r="H30" s="38" t="str">
        <x:f>IFERROR(IF(HYPERLINK("#'M08 Co-inquiry'!A1","Open")="Open",HYPERLINK("#'M08 Co-inquiry'!A1","Open"),"Open"),"Open")</x:f>
        <x:v>Open</x:v>
      </x:c>
      <x:c r="I30" s="12"/>
      <x:c r="J30" s="12"/>
      <x:c r="K30" s="12"/>
      <x:c r="L30" s="12"/>
      <x:c r="M30" s="12"/>
      <x:c r="N30" s="12"/>
    </x:row>
    <x:row r="31" ht="35" customHeight="1">
      <x:c r="A31" s="12" t="str">
        <x:v>M09</x:v>
      </x:c>
      <x:c r="B31" s="12" t="str">
        <x:v>Meaning</x:v>
      </x:c>
      <x:c r="C31" s="12" t="str">
        <x:v>Evidence-to-decision record</x:v>
      </x:c>
      <x:c r="D31" s="12" t="n">
        <x:v>94</x:v>
      </x:c>
      <x:c r="E31" s="12" t="n">
        <x:v>95</x:v>
      </x:c>
      <x:c r="F31" s="12" t="n">
        <x:v>96</x:v>
      </x:c>
      <x:c r="G31" s="12" t="str">
        <x:v>M09 Evidence Decision</x:v>
      </x:c>
      <x:c r="H31" s="38" t="str">
        <x:f>IFERROR(IF(HYPERLINK("#'M09 Evidence Decision'!A1","Open")="Open",HYPERLINK("#'M09 Evidence Decision'!A1","Open"),"Open"),"Open")</x:f>
        <x:v>Open</x:v>
      </x:c>
      <x:c r="I31" s="12"/>
      <x:c r="J31" s="12"/>
      <x:c r="K31" s="12"/>
      <x:c r="L31" s="12"/>
      <x:c r="M31" s="12"/>
      <x:c r="N31" s="12"/>
    </x:row>
    <x:row r="32" ht="35" customHeight="1">
      <x:c r="A32" s="12" t="str">
        <x:v>M10</x:v>
      </x:c>
      <x:c r="B32" s="12" t="str">
        <x:v>Meaning</x:v>
      </x:c>
      <x:c r="C32" s="12" t="str">
        <x:v>Learning harvest and reflective review</x:v>
      </x:c>
      <x:c r="D32" s="12" t="n">
        <x:v>97</x:v>
      </x:c>
      <x:c r="E32" s="12" t="n">
        <x:v>98</x:v>
      </x:c>
      <x:c r="F32" s="12" t="n">
        <x:v>99</x:v>
      </x:c>
      <x:c r="G32" s="12" t="str">
        <x:v>M10 Learning Review</x:v>
      </x:c>
      <x:c r="H32" s="38" t="str">
        <x:f>IFERROR(IF(HYPERLINK("#'M10 Learning Review'!A1","Open")="Open",HYPERLINK("#'M10 Learning Review'!A1","Open"),"Open"),"Open")</x:f>
        <x:v>Open</x:v>
      </x:c>
      <x:c r="I32" s="12"/>
      <x:c r="J32" s="12"/>
      <x:c r="K32" s="12"/>
      <x:c r="L32" s="12"/>
      <x:c r="M32" s="12"/>
      <x:c r="N32" s="12"/>
    </x:row>
    <x:row r="33" ht="35" customHeight="1">
      <x:c r="A33" s="12" t="str">
        <x:v>C01</x:v>
      </x:c>
      <x:c r="B33" s="12" t="str">
        <x:v>Confronting</x:v>
      </x:c>
      <x:c r="C33" s="12" t="str">
        <x:v>Observation, interpretation and intervention</x:v>
      </x:c>
      <x:c r="D33" s="12" t="n">
        <x:v>104</x:v>
      </x:c>
      <x:c r="E33" s="12" t="n">
        <x:v>105</x:v>
      </x:c>
      <x:c r="F33" s="12" t="n">
        <x:v>106</x:v>
      </x:c>
      <x:c r="G33" s="12" t="str">
        <x:v>C01 Observe</x:v>
      </x:c>
      <x:c r="H33" s="38" t="str">
        <x:f>IFERROR(IF(HYPERLINK("#'C01 Observe'!A1","Open")="Open",HYPERLINK("#'C01 Observe'!A1","Open"),"Open"),"Open")</x:f>
        <x:v>Open</x:v>
      </x:c>
      <x:c r="I33" s="12"/>
      <x:c r="J33" s="12"/>
      <x:c r="K33" s="12"/>
      <x:c r="L33" s="12"/>
      <x:c r="M33" s="12"/>
      <x:c r="N33" s="12"/>
    </x:row>
    <x:row r="34" ht="35" customHeight="1">
      <x:c r="A34" s="12" t="str">
        <x:v>C02</x:v>
      </x:c>
      <x:c r="B34" s="12" t="str">
        <x:v>Confronting</x:v>
      </x:c>
      <x:c r="C34" s="12" t="str">
        <x:v>Permission to challenge</x:v>
      </x:c>
      <x:c r="D34" s="12" t="n">
        <x:v>107</x:v>
      </x:c>
      <x:c r="E34" s="12" t="n">
        <x:v>108</x:v>
      </x:c>
      <x:c r="F34" s="12" t="n">
        <x:v>109</x:v>
      </x:c>
      <x:c r="G34" s="12" t="str">
        <x:v>C02 Challenge Contract</x:v>
      </x:c>
      <x:c r="H34" s="38" t="str">
        <x:f>IFERROR(IF(HYPERLINK("#'C02 Challenge Contract'!A1","Open")="Open",HYPERLINK("#'C02 Challenge Contract'!A1","Open"),"Open"),"Open")</x:f>
        <x:v>Open</x:v>
      </x:c>
      <x:c r="I34" s="12"/>
      <x:c r="J34" s="12"/>
      <x:c r="K34" s="12"/>
      <x:c r="L34" s="12"/>
      <x:c r="M34" s="12"/>
      <x:c r="N34" s="12"/>
    </x:row>
    <x:row r="35" ht="35" customHeight="1">
      <x:c r="A35" s="12" t="str">
        <x:v>C03</x:v>
      </x:c>
      <x:c r="B35" s="12" t="str">
        <x:v>Confronting</x:v>
      </x:c>
      <x:c r="C35" s="12" t="str">
        <x:v>Assumption test</x:v>
      </x:c>
      <x:c r="D35" s="12" t="n">
        <x:v>110</x:v>
      </x:c>
      <x:c r="E35" s="12" t="n">
        <x:v>111</x:v>
      </x:c>
      <x:c r="F35" s="12" t="n">
        <x:v>112</x:v>
      </x:c>
      <x:c r="G35" s="12" t="str">
        <x:v>C03 Assumptions</x:v>
      </x:c>
      <x:c r="H35" s="38" t="str">
        <x:f>IFERROR(IF(HYPERLINK("#'C03 Assumptions'!A1","Open")="Open",HYPERLINK("#'C03 Assumptions'!A1","Open"),"Open"),"Open")</x:f>
        <x:v>Open</x:v>
      </x:c>
      <x:c r="I35" s="12"/>
      <x:c r="J35" s="12"/>
      <x:c r="K35" s="12"/>
      <x:c r="L35" s="12"/>
      <x:c r="M35" s="12"/>
      <x:c r="N35" s="12"/>
    </x:row>
    <x:row r="36" ht="35" customHeight="1">
      <x:c r="A36" s="12" t="str">
        <x:v>C04</x:v>
      </x:c>
      <x:c r="B36" s="12" t="str">
        <x:v>Confronting</x:v>
      </x:c>
      <x:c r="C36" s="12" t="str">
        <x:v>Discrepancy feedback</x:v>
      </x:c>
      <x:c r="D36" s="12" t="n">
        <x:v>113</x:v>
      </x:c>
      <x:c r="E36" s="12" t="n">
        <x:v>114</x:v>
      </x:c>
      <x:c r="F36" s="12" t="n">
        <x:v>115</x:v>
      </x:c>
      <x:c r="G36" s="12" t="str">
        <x:v>C04 Discrepancy</x:v>
      </x:c>
      <x:c r="H36" s="38" t="str">
        <x:f>IFERROR(IF(HYPERLINK("#'C04 Discrepancy'!A1","Open")="Open",HYPERLINK("#'C04 Discrepancy'!A1","Open"),"Open"),"Open")</x:f>
        <x:v>Open</x:v>
      </x:c>
      <x:c r="I36" s="12"/>
      <x:c r="J36" s="12"/>
      <x:c r="K36" s="12"/>
      <x:c r="L36" s="12"/>
      <x:c r="M36" s="12"/>
      <x:c r="N36" s="12"/>
    </x:row>
    <x:row r="37" ht="35" customHeight="1">
      <x:c r="A37" s="12" t="str">
        <x:v>C05</x:v>
      </x:c>
      <x:c r="B37" s="12" t="str">
        <x:v>Confronting</x:v>
      </x:c>
      <x:c r="C37" s="12" t="str">
        <x:v>Dominance and exclusion reset</x:v>
      </x:c>
      <x:c r="D37" s="12" t="n">
        <x:v>116</x:v>
      </x:c>
      <x:c r="E37" s="12" t="n">
        <x:v>117</x:v>
      </x:c>
      <x:c r="F37" s="12" t="n">
        <x:v>118</x:v>
      </x:c>
      <x:c r="G37" s="12" t="str">
        <x:v>C05 Voice Reset</x:v>
      </x:c>
      <x:c r="H37" s="38" t="str">
        <x:f>IFERROR(IF(HYPERLINK("#'C05 Voice Reset'!A1","Open")="Open",HYPERLINK("#'C05 Voice Reset'!A1","Open"),"Open"),"Open")</x:f>
        <x:v>Open</x:v>
      </x:c>
      <x:c r="I37" s="12"/>
      <x:c r="J37" s="12"/>
      <x:c r="K37" s="12"/>
      <x:c r="L37" s="12"/>
      <x:c r="M37" s="12"/>
      <x:c r="N37" s="12"/>
    </x:row>
    <x:row r="38" ht="35" customHeight="1">
      <x:c r="A38" s="12" t="str">
        <x:v>C06</x:v>
      </x:c>
      <x:c r="B38" s="12" t="str">
        <x:v>Confronting</x:v>
      </x:c>
      <x:c r="C38" s="12" t="str">
        <x:v>Impasse and stalled-meeting reset</x:v>
      </x:c>
      <x:c r="D38" s="12" t="n">
        <x:v>119</x:v>
      </x:c>
      <x:c r="E38" s="12" t="n">
        <x:v>120</x:v>
      </x:c>
      <x:c r="F38" s="12" t="n">
        <x:v>121</x:v>
      </x:c>
      <x:c r="G38" s="12" t="str">
        <x:v>C06 Impasse</x:v>
      </x:c>
      <x:c r="H38" s="38" t="str">
        <x:f>IFERROR(IF(HYPERLINK("#'C06 Impasse'!A1","Open")="Open",HYPERLINK("#'C06 Impasse'!A1","Open"),"Open"),"Open")</x:f>
        <x:v>Open</x:v>
      </x:c>
      <x:c r="I38" s="12"/>
      <x:c r="J38" s="12"/>
      <x:c r="K38" s="12"/>
      <x:c r="L38" s="12"/>
      <x:c r="M38" s="12"/>
      <x:c r="N38" s="12"/>
    </x:row>
    <x:row r="39" ht="35" customHeight="1">
      <x:c r="A39" s="12" t="str">
        <x:v>C07</x:v>
      </x:c>
      <x:c r="B39" s="12" t="str">
        <x:v>Confronting</x:v>
      </x:c>
      <x:c r="C39" s="12" t="str">
        <x:v>Concern and objection inquiry</x:v>
      </x:c>
      <x:c r="D39" s="12" t="n">
        <x:v>122</x:v>
      </x:c>
      <x:c r="E39" s="12" t="n">
        <x:v>123</x:v>
      </x:c>
      <x:c r="F39" s="12" t="n">
        <x:v>124</x:v>
      </x:c>
      <x:c r="G39" s="12" t="str">
        <x:v>C07 Concerns</x:v>
      </x:c>
      <x:c r="H39" s="38" t="str">
        <x:f>IFERROR(IF(HYPERLINK("#'C07 Concerns'!A1","Open")="Open",HYPERLINK("#'C07 Concerns'!A1","Open"),"Open"),"Open")</x:f>
        <x:v>Open</x:v>
      </x:c>
      <x:c r="I39" s="12"/>
      <x:c r="J39" s="12"/>
      <x:c r="K39" s="12"/>
      <x:c r="L39" s="12"/>
      <x:c r="M39" s="12"/>
      <x:c r="N39" s="12"/>
    </x:row>
    <x:row r="40" ht="35" customHeight="1">
      <x:c r="A40" s="12" t="str">
        <x:v>C08</x:v>
      </x:c>
      <x:c r="B40" s="12" t="str">
        <x:v>Confronting</x:v>
      </x:c>
      <x:c r="C40" s="12" t="str">
        <x:v>Sponsor pressure and impartiality</x:v>
      </x:c>
      <x:c r="D40" s="12" t="n">
        <x:v>125</x:v>
      </x:c>
      <x:c r="E40" s="12" t="n">
        <x:v>126</x:v>
      </x:c>
      <x:c r="F40" s="12" t="n">
        <x:v>127</x:v>
      </x:c>
      <x:c r="G40" s="12" t="str">
        <x:v>C08 Sponsor Pressure</x:v>
      </x:c>
      <x:c r="H40" s="38" t="str">
        <x:f>IFERROR(IF(HYPERLINK("#'C08 Sponsor Pressure'!A1","Open")="Open",HYPERLINK("#'C08 Sponsor Pressure'!A1","Open"),"Open"),"Open")</x:f>
        <x:v>Open</x:v>
      </x:c>
      <x:c r="I40" s="12"/>
      <x:c r="J40" s="12"/>
      <x:c r="K40" s="12"/>
      <x:c r="L40" s="12"/>
      <x:c r="M40" s="12"/>
      <x:c r="N40" s="12"/>
    </x:row>
    <x:row r="41" ht="35" customHeight="1">
      <x:c r="A41" s="12" t="str">
        <x:v>C09</x:v>
      </x:c>
      <x:c r="B41" s="12" t="str">
        <x:v>Confronting</x:v>
      </x:c>
      <x:c r="C41" s="12" t="str">
        <x:v>Raise the avoided issue</x:v>
      </x:c>
      <x:c r="D41" s="12" t="n">
        <x:v>128</x:v>
      </x:c>
      <x:c r="E41" s="12" t="n">
        <x:v>129</x:v>
      </x:c>
      <x:c r="F41" s="12" t="n">
        <x:v>130</x:v>
      </x:c>
      <x:c r="G41" s="12" t="str">
        <x:v>C09 Avoided Issue</x:v>
      </x:c>
      <x:c r="H41" s="38" t="str">
        <x:f>IFERROR(IF(HYPERLINK("#'C09 Avoided Issue'!A1","Open")="Open",HYPERLINK("#'C09 Avoided Issue'!A1","Open"),"Open"),"Open")</x:f>
        <x:v>Open</x:v>
      </x:c>
      <x:c r="I41" s="12"/>
      <x:c r="J41" s="12"/>
      <x:c r="K41" s="12"/>
      <x:c r="L41" s="12"/>
      <x:c r="M41" s="12"/>
      <x:c r="N41" s="12"/>
    </x:row>
    <x:row r="42" ht="35" customHeight="1">
      <x:c r="A42" s="12" t="str">
        <x:v>C10</x:v>
      </x:c>
      <x:c r="B42" s="12" t="str">
        <x:v>Confronting</x:v>
      </x:c>
      <x:c r="C42" s="12" t="str">
        <x:v>Intervention rehearsal and replay</x:v>
      </x:c>
      <x:c r="D42" s="12" t="n">
        <x:v>131</x:v>
      </x:c>
      <x:c r="E42" s="12" t="n">
        <x:v>132</x:v>
      </x:c>
      <x:c r="F42" s="12" t="n">
        <x:v>133</x:v>
      </x:c>
      <x:c r="G42" s="12" t="str">
        <x:v>C10 Rehearsal</x:v>
      </x:c>
      <x:c r="H42" s="38" t="str">
        <x:f>IFERROR(IF(HYPERLINK("#'C10 Rehearsal'!A1","Open")="Open",HYPERLINK("#'C10 Rehearsal'!A1","Open"),"Open"),"Open")</x:f>
        <x:v>Open</x:v>
      </x:c>
      <x:c r="I42" s="12"/>
      <x:c r="J42" s="12"/>
      <x:c r="K42" s="12"/>
      <x:c r="L42" s="12"/>
      <x:c r="M42" s="12"/>
      <x:c r="N42" s="12"/>
    </x:row>
    <x:row r="43" ht="35" customHeight="1">
      <x:c r="A43" s="12" t="str">
        <x:v>F01</x:v>
      </x:c>
      <x:c r="B43" s="12" t="str">
        <x:v>Feeling</x:v>
      </x:c>
      <x:c r="C43" s="12" t="str">
        <x:v>Optional check-in and arrival</x:v>
      </x:c>
      <x:c r="D43" s="12" t="n">
        <x:v>138</x:v>
      </x:c>
      <x:c r="E43" s="12" t="n">
        <x:v>139</x:v>
      </x:c>
      <x:c r="F43" s="12" t="n">
        <x:v>140</x:v>
      </x:c>
      <x:c r="G43" s="12" t="str">
        <x:v>F01 Check-in</x:v>
      </x:c>
      <x:c r="H43" s="38" t="str">
        <x:f>IFERROR(IF(HYPERLINK("#'F01 Check-in'!A1","Open")="Open",HYPERLINK("#'F01 Check-in'!A1","Open"),"Open"),"Open")</x:f>
        <x:v>Open</x:v>
      </x:c>
      <x:c r="I43" s="12"/>
      <x:c r="J43" s="12"/>
      <x:c r="K43" s="12"/>
      <x:c r="L43" s="12"/>
      <x:c r="M43" s="12"/>
      <x:c r="N43" s="12"/>
    </x:row>
    <x:row r="44" ht="35" customHeight="1">
      <x:c r="A44" s="12" t="str">
        <x:v>F02</x:v>
      </x:c>
      <x:c r="B44" s="12" t="str">
        <x:v>Feeling</x:v>
      </x:c>
      <x:c r="C44" s="12" t="str">
        <x:v>Feelings, concerns and work needs</x:v>
      </x:c>
      <x:c r="D44" s="12" t="n">
        <x:v>141</x:v>
      </x:c>
      <x:c r="E44" s="12" t="n">
        <x:v>142</x:v>
      </x:c>
      <x:c r="F44" s="12" t="n">
        <x:v>143</x:v>
      </x:c>
      <x:c r="G44" s="12" t="str">
        <x:v>F02 Feelings Needs</x:v>
      </x:c>
      <x:c r="H44" s="38" t="str">
        <x:f>IFERROR(IF(HYPERLINK("#'F02 Feelings Needs'!A1","Open")="Open",HYPERLINK("#'F02 Feelings Needs'!A1","Open"),"Open"),"Open")</x:f>
        <x:v>Open</x:v>
      </x:c>
      <x:c r="I44" s="12"/>
      <x:c r="J44" s="12"/>
      <x:c r="K44" s="12"/>
      <x:c r="L44" s="12"/>
      <x:c r="M44" s="12"/>
      <x:c r="N44" s="12"/>
    </x:row>
    <x:row r="45" ht="35" customHeight="1">
      <x:c r="A45" s="12" t="str">
        <x:v>F03</x:v>
      </x:c>
      <x:c r="B45" s="12" t="str">
        <x:v>Feeling</x:v>
      </x:c>
      <x:c r="C45" s="12" t="str">
        <x:v>Energy, pace and break review</x:v>
      </x:c>
      <x:c r="D45" s="12" t="n">
        <x:v>144</x:v>
      </x:c>
      <x:c r="E45" s="12" t="n">
        <x:v>145</x:v>
      </x:c>
      <x:c r="F45" s="12" t="n">
        <x:v>146</x:v>
      </x:c>
      <x:c r="G45" s="12" t="str">
        <x:v>F03 Pace</x:v>
      </x:c>
      <x:c r="H45" s="38" t="str">
        <x:f>IFERROR(IF(HYPERLINK("#'F03 Pace'!A1","Open")="Open",HYPERLINK("#'F03 Pace'!A1","Open"),"Open"),"Open")</x:f>
        <x:v>Open</x:v>
      </x:c>
      <x:c r="I45" s="12"/>
      <x:c r="J45" s="12"/>
      <x:c r="K45" s="12"/>
      <x:c r="L45" s="12"/>
      <x:c r="M45" s="12"/>
      <x:c r="N45" s="12"/>
    </x:row>
    <x:row r="46" ht="35" customHeight="1">
      <x:c r="A46" s="12" t="str">
        <x:v>F04</x:v>
      </x:c>
      <x:c r="B46" s="12" t="str">
        <x:v>Feeling</x:v>
      </x:c>
      <x:c r="C46" s="12" t="str">
        <x:v>Facilitator composure and self-check</x:v>
      </x:c>
      <x:c r="D46" s="12" t="n">
        <x:v>147</x:v>
      </x:c>
      <x:c r="E46" s="12" t="n">
        <x:v>148</x:v>
      </x:c>
      <x:c r="F46" s="12" t="n">
        <x:v>149</x:v>
      </x:c>
      <x:c r="G46" s="12" t="str">
        <x:v>F04 Composure</x:v>
      </x:c>
      <x:c r="H46" s="38" t="str">
        <x:f>IFERROR(IF(HYPERLINK("#'F04 Composure'!A1","Open")="Open",HYPERLINK("#'F04 Composure'!A1","Open"),"Open"),"Open")</x:f>
        <x:v>Open</x:v>
      </x:c>
      <x:c r="I46" s="12"/>
      <x:c r="J46" s="12"/>
      <x:c r="K46" s="12"/>
      <x:c r="L46" s="12"/>
      <x:c r="M46" s="12"/>
      <x:c r="N46" s="12"/>
    </x:row>
    <x:row r="47" ht="35" customHeight="1">
      <x:c r="A47" s="12" t="str">
        <x:v>F05</x:v>
      </x:c>
      <x:c r="B47" s="12" t="str">
        <x:v>Feeling</x:v>
      </x:c>
      <x:c r="C47" s="12" t="str">
        <x:v>Tension reset</x:v>
      </x:c>
      <x:c r="D47" s="12" t="n">
        <x:v>150</x:v>
      </x:c>
      <x:c r="E47" s="12" t="n">
        <x:v>151</x:v>
      </x:c>
      <x:c r="F47" s="12" t="n">
        <x:v>152</x:v>
      </x:c>
      <x:c r="G47" s="12" t="str">
        <x:v>F05 Tension Reset</x:v>
      </x:c>
      <x:c r="H47" s="38" t="str">
        <x:f>IFERROR(IF(HYPERLINK("#'F05 Tension Reset'!A1","Open")="Open",HYPERLINK("#'F05 Tension Reset'!A1","Open"),"Open"),"Open")</x:f>
        <x:v>Open</x:v>
      </x:c>
      <x:c r="I47" s="12"/>
      <x:c r="J47" s="12"/>
      <x:c r="K47" s="12"/>
      <x:c r="L47" s="12"/>
      <x:c r="M47" s="12"/>
      <x:c r="N47" s="12"/>
    </x:row>
    <x:row r="48" ht="35" customHeight="1">
      <x:c r="A48" s="12" t="str">
        <x:v>F06</x:v>
      </x:c>
      <x:c r="B48" s="12" t="str">
        <x:v>Feeling</x:v>
      </x:c>
      <x:c r="C48" s="12" t="str">
        <x:v>Pause, support and referral</x:v>
      </x:c>
      <x:c r="D48" s="12" t="n">
        <x:v>153</x:v>
      </x:c>
      <x:c r="E48" s="12" t="n">
        <x:v>154</x:v>
      </x:c>
      <x:c r="F48" s="12" t="n">
        <x:v>155</x:v>
      </x:c>
      <x:c r="G48" s="12" t="str">
        <x:v>F06 Pause Support</x:v>
      </x:c>
      <x:c r="H48" s="38" t="str">
        <x:f>IFERROR(IF(HYPERLINK("#'F06 Pause Support'!A1","Open")="Open",HYPERLINK("#'F06 Pause Support'!A1","Open"),"Open"),"Open")</x:f>
        <x:v>Open</x:v>
      </x:c>
      <x:c r="I48" s="12"/>
      <x:c r="J48" s="12"/>
      <x:c r="K48" s="12"/>
      <x:c r="L48" s="12"/>
      <x:c r="M48" s="12"/>
      <x:c r="N48" s="12"/>
    </x:row>
    <x:row r="49" ht="35" customHeight="1">
      <x:c r="A49" s="12" t="str">
        <x:v>F07</x:v>
      </x:c>
      <x:c r="B49" s="12" t="str">
        <x:v>Feeling</x:v>
      </x:c>
      <x:c r="C49" s="12" t="str">
        <x:v>Emotional boundaries and informed choice</x:v>
      </x:c>
      <x:c r="D49" s="12" t="n">
        <x:v>156</x:v>
      </x:c>
      <x:c r="E49" s="12" t="n">
        <x:v>157</x:v>
      </x:c>
      <x:c r="F49" s="12" t="n">
        <x:v>158</x:v>
      </x:c>
      <x:c r="G49" s="12" t="str">
        <x:v>F07 Boundaries</x:v>
      </x:c>
      <x:c r="H49" s="38" t="str">
        <x:f>IFERROR(IF(HYPERLINK("#'F07 Boundaries'!A1","Open")="Open",HYPERLINK("#'F07 Boundaries'!A1","Open"),"Open"),"Open")</x:f>
        <x:v>Open</x:v>
      </x:c>
      <x:c r="I49" s="12"/>
      <x:c r="J49" s="12"/>
      <x:c r="K49" s="12"/>
      <x:c r="L49" s="12"/>
      <x:c r="M49" s="12"/>
      <x:c r="N49" s="12"/>
    </x:row>
    <x:row r="50" ht="35" customHeight="1">
      <x:c r="A50" s="12" t="str">
        <x:v>F08</x:v>
      </x:c>
      <x:c r="B50" s="12" t="str">
        <x:v>Feeling</x:v>
      </x:c>
      <x:c r="C50" s="12" t="str">
        <x:v>Repair after a difficult moment</x:v>
      </x:c>
      <x:c r="D50" s="12" t="n">
        <x:v>159</x:v>
      </x:c>
      <x:c r="E50" s="12" t="n">
        <x:v>160</x:v>
      </x:c>
      <x:c r="F50" s="12" t="n">
        <x:v>161</x:v>
      </x:c>
      <x:c r="G50" s="12" t="str">
        <x:v>F08 Repair</x:v>
      </x:c>
      <x:c r="H50" s="38" t="str">
        <x:f>IFERROR(IF(HYPERLINK("#'F08 Repair'!A1","Open")="Open",HYPERLINK("#'F08 Repair'!A1","Open"),"Open"),"Open")</x:f>
        <x:v>Open</x:v>
      </x:c>
      <x:c r="I50" s="12"/>
      <x:c r="J50" s="12"/>
      <x:c r="K50" s="12"/>
      <x:c r="L50" s="12"/>
      <x:c r="M50" s="12"/>
      <x:c r="N50" s="12"/>
    </x:row>
    <x:row r="51" ht="35" customHeight="1">
      <x:c r="A51" s="12" t="str">
        <x:v>S01</x:v>
      </x:c>
      <x:c r="B51" s="12" t="str">
        <x:v>Structuring</x:v>
      </x:c>
      <x:c r="C51" s="12" t="str">
        <x:v>Open the session and agree how to work</x:v>
      </x:c>
      <x:c r="D51" s="12" t="n">
        <x:v>166</x:v>
      </x:c>
      <x:c r="E51" s="12" t="n">
        <x:v>167</x:v>
      </x:c>
      <x:c r="F51" s="12" t="n">
        <x:v>168</x:v>
      </x:c>
      <x:c r="G51" s="12" t="str">
        <x:v>S01 Opening</x:v>
      </x:c>
      <x:c r="H51" s="38" t="str">
        <x:f>IFERROR(IF(HYPERLINK("#'S01 Opening'!A1","Open")="Open",HYPERLINK("#'S01 Opening'!A1","Open"),"Open"),"Open")</x:f>
        <x:v>Open</x:v>
      </x:c>
      <x:c r="I51" s="12"/>
      <x:c r="J51" s="12"/>
      <x:c r="K51" s="12"/>
      <x:c r="L51" s="12"/>
      <x:c r="M51" s="12"/>
      <x:c r="N51" s="12"/>
    </x:row>
    <x:row r="52" ht="35" customHeight="1">
      <x:c r="A52" s="12" t="str">
        <x:v>S02</x:v>
      </x:c>
      <x:c r="B52" s="12" t="str">
        <x:v>Structuring</x:v>
      </x:c>
      <x:c r="C52" s="12" t="str">
        <x:v>Rounds, passes and equal access</x:v>
      </x:c>
      <x:c r="D52" s="12" t="n">
        <x:v>169</x:v>
      </x:c>
      <x:c r="E52" s="12" t="n">
        <x:v>170</x:v>
      </x:c>
      <x:c r="F52" s="12" t="n">
        <x:v>171</x:v>
      </x:c>
      <x:c r="G52" s="12" t="str">
        <x:v>S02 Rounds</x:v>
      </x:c>
      <x:c r="H52" s="38" t="str">
        <x:f>IFERROR(IF(HYPERLINK("#'S02 Rounds'!A1","Open")="Open",HYPERLINK("#'S02 Rounds'!A1","Open"),"Open"),"Open")</x:f>
        <x:v>Open</x:v>
      </x:c>
      <x:c r="I52" s="12"/>
      <x:c r="J52" s="12"/>
      <x:c r="K52" s="12"/>
      <x:c r="L52" s="12"/>
      <x:c r="M52" s="12"/>
      <x:c r="N52" s="12"/>
    </x:row>
    <x:row r="53" ht="35" customHeight="1">
      <x:c r="A53" s="12" t="str">
        <x:v>S03</x:v>
      </x:c>
      <x:c r="B53" s="12" t="str">
        <x:v>Structuring</x:v>
      </x:c>
      <x:c r="C53" s="12" t="str">
        <x:v>1-2-4-All</x:v>
      </x:c>
      <x:c r="D53" s="12" t="n">
        <x:v>172</x:v>
      </x:c>
      <x:c r="E53" s="12" t="n">
        <x:v>173</x:v>
      </x:c>
      <x:c r="F53" s="12" t="n">
        <x:v>174</x:v>
      </x:c>
      <x:c r="G53" s="12" t="str">
        <x:v>S03 1-2-4-All</x:v>
      </x:c>
      <x:c r="H53" s="38" t="str">
        <x:f>IFERROR(IF(HYPERLINK("#'S03 1-2-4-All'!A1","Open")="Open",HYPERLINK("#'S03 1-2-4-All'!A1","Open"),"Open"),"Open")</x:f>
        <x:v>Open</x:v>
      </x:c>
      <x:c r="I53" s="12"/>
      <x:c r="J53" s="12"/>
      <x:c r="K53" s="12"/>
      <x:c r="L53" s="12"/>
      <x:c r="M53" s="12"/>
      <x:c r="N53" s="12"/>
    </x:row>
    <x:row r="54" ht="35" customHeight="1">
      <x:c r="A54" s="12" t="str">
        <x:v>S04</x:v>
      </x:c>
      <x:c r="B54" s="12" t="str">
        <x:v>Structuring</x:v>
      </x:c>
      <x:c r="C54" s="12" t="str">
        <x:v>Brainwriting 6-3-5</x:v>
      </x:c>
      <x:c r="D54" s="12" t="n">
        <x:v>175</x:v>
      </x:c>
      <x:c r="E54" s="12" t="n">
        <x:v>176</x:v>
      </x:c>
      <x:c r="F54" s="12" t="n">
        <x:v>177</x:v>
      </x:c>
      <x:c r="G54" s="12" t="str">
        <x:v>S04 Brainwriting</x:v>
      </x:c>
      <x:c r="H54" s="38" t="str">
        <x:f>IFERROR(IF(HYPERLINK("#'S04 Brainwriting'!A1","Open")="Open",HYPERLINK("#'S04 Brainwriting'!A1","Open"),"Open"),"Open")</x:f>
        <x:v>Open</x:v>
      </x:c>
      <x:c r="I54" s="12"/>
      <x:c r="J54" s="12"/>
      <x:c r="K54" s="12"/>
      <x:c r="L54" s="12"/>
      <x:c r="M54" s="12"/>
      <x:c r="N54" s="12"/>
    </x:row>
    <x:row r="55" ht="35" customHeight="1">
      <x:c r="A55" s="12" t="str">
        <x:v>S05</x:v>
      </x:c>
      <x:c r="B55" s="12" t="str">
        <x:v>Structuring</x:v>
      </x:c>
      <x:c r="C55" s="12" t="str">
        <x:v>Nominal group technique</x:v>
      </x:c>
      <x:c r="D55" s="12" t="n">
        <x:v>178</x:v>
      </x:c>
      <x:c r="E55" s="12" t="n">
        <x:v>179</x:v>
      </x:c>
      <x:c r="F55" s="12" t="n">
        <x:v>180</x:v>
      </x:c>
      <x:c r="G55" s="12" t="str">
        <x:v>S05 Nominal Group</x:v>
      </x:c>
      <x:c r="H55" s="38" t="str">
        <x:f>IFERROR(IF(HYPERLINK("#'S05 Nominal Group'!A1","Open")="Open",HYPERLINK("#'S05 Nominal Group'!A1","Open"),"Open"),"Open")</x:f>
        <x:v>Open</x:v>
      </x:c>
      <x:c r="I55" s="12"/>
      <x:c r="J55" s="12"/>
      <x:c r="K55" s="12"/>
      <x:c r="L55" s="12"/>
      <x:c r="M55" s="12"/>
      <x:c r="N55" s="12"/>
    </x:row>
    <x:row r="56" ht="35" customHeight="1">
      <x:c r="A56" s="12" t="str">
        <x:v>S06</x:v>
      </x:c>
      <x:c r="B56" s="12" t="str">
        <x:v>Structuring</x:v>
      </x:c>
      <x:c r="C56" s="12" t="str">
        <x:v>World Cafe dialogue</x:v>
      </x:c>
      <x:c r="D56" s="12" t="n">
        <x:v>181</x:v>
      </x:c>
      <x:c r="E56" s="12" t="n">
        <x:v>182</x:v>
      </x:c>
      <x:c r="F56" s="12" t="n">
        <x:v>183</x:v>
      </x:c>
      <x:c r="G56" s="12" t="str">
        <x:v>S06 World Cafe</x:v>
      </x:c>
      <x:c r="H56" s="38" t="str">
        <x:f>IFERROR(IF(HYPERLINK("#'S06 World Cafe'!A1","Open")="Open",HYPERLINK("#'S06 World Cafe'!A1","Open"),"Open"),"Open")</x:f>
        <x:v>Open</x:v>
      </x:c>
      <x:c r="I56" s="12"/>
      <x:c r="J56" s="12"/>
      <x:c r="K56" s="12"/>
      <x:c r="L56" s="12"/>
      <x:c r="M56" s="12"/>
      <x:c r="N56" s="12"/>
    </x:row>
    <x:row r="57" ht="35" customHeight="1">
      <x:c r="A57" s="12" t="str">
        <x:v>S07</x:v>
      </x:c>
      <x:c r="B57" s="12" t="str">
        <x:v>Structuring</x:v>
      </x:c>
      <x:c r="C57" s="12" t="str">
        <x:v>Open Space Technology</x:v>
      </x:c>
      <x:c r="D57" s="12" t="n">
        <x:v>184</x:v>
      </x:c>
      <x:c r="E57" s="12" t="n">
        <x:v>185</x:v>
      </x:c>
      <x:c r="F57" s="12" t="n">
        <x:v>186</x:v>
      </x:c>
      <x:c r="G57" s="12" t="str">
        <x:v>S07 Open Space</x:v>
      </x:c>
      <x:c r="H57" s="38" t="str">
        <x:f>IFERROR(IF(HYPERLINK("#'S07 Open Space'!A1","Open")="Open",HYPERLINK("#'S07 Open Space'!A1","Open"),"Open"),"Open")</x:f>
        <x:v>Open</x:v>
      </x:c>
      <x:c r="I57" s="12"/>
      <x:c r="J57" s="12"/>
      <x:c r="K57" s="12"/>
      <x:c r="L57" s="12"/>
      <x:c r="M57" s="12"/>
      <x:c r="N57" s="12"/>
    </x:row>
    <x:row r="58" ht="35" customHeight="1">
      <x:c r="A58" s="12" t="str">
        <x:v>S08</x:v>
      </x:c>
      <x:c r="B58" s="12" t="str">
        <x:v>Structuring</x:v>
      </x:c>
      <x:c r="C58" s="12" t="str">
        <x:v>Fishbowl listening and reflection</x:v>
      </x:c>
      <x:c r="D58" s="12" t="n">
        <x:v>187</x:v>
      </x:c>
      <x:c r="E58" s="12" t="n">
        <x:v>188</x:v>
      </x:c>
      <x:c r="F58" s="12" t="n">
        <x:v>189</x:v>
      </x:c>
      <x:c r="G58" s="12" t="str">
        <x:v>S08 Fishbowl</x:v>
      </x:c>
      <x:c r="H58" s="38" t="str">
        <x:f>IFERROR(IF(HYPERLINK("#'S08 Fishbowl'!A1","Open")="Open",HYPERLINK("#'S08 Fishbowl'!A1","Open"),"Open"),"Open")</x:f>
        <x:v>Open</x:v>
      </x:c>
      <x:c r="I58" s="12"/>
      <x:c r="J58" s="12"/>
      <x:c r="K58" s="12"/>
      <x:c r="L58" s="12"/>
      <x:c r="M58" s="12"/>
      <x:c r="N58" s="12"/>
    </x:row>
    <x:row r="59" ht="35" customHeight="1">
      <x:c r="A59" s="12" t="str">
        <x:v>S09</x:v>
      </x:c>
      <x:c r="B59" s="12" t="str">
        <x:v>Structuring</x:v>
      </x:c>
      <x:c r="C59" s="12" t="str">
        <x:v>Action learning set</x:v>
      </x:c>
      <x:c r="D59" s="12" t="n">
        <x:v>190</x:v>
      </x:c>
      <x:c r="E59" s="12" t="n">
        <x:v>191</x:v>
      </x:c>
      <x:c r="F59" s="12" t="n">
        <x:v>192</x:v>
      </x:c>
      <x:c r="G59" s="12" t="str">
        <x:v>S09 Action Learning</x:v>
      </x:c>
      <x:c r="H59" s="38" t="str">
        <x:f>IFERROR(IF(HYPERLINK("#'S09 Action Learning'!A1","Open")="Open",HYPERLINK("#'S09 Action Learning'!A1","Open"),"Open"),"Open")</x:f>
        <x:v>Open</x:v>
      </x:c>
      <x:c r="I59" s="12"/>
      <x:c r="J59" s="12"/>
      <x:c r="K59" s="12"/>
      <x:c r="L59" s="12"/>
      <x:c r="M59" s="12"/>
      <x:c r="N59" s="12"/>
    </x:row>
    <x:row r="60" ht="35" customHeight="1">
      <x:c r="A60" s="12" t="str">
        <x:v>S10</x:v>
      </x:c>
      <x:c r="B60" s="12" t="str">
        <x:v>Structuring</x:v>
      </x:c>
      <x:c r="C60" s="12" t="str">
        <x:v>Diagnostic focus group</x:v>
      </x:c>
      <x:c r="D60" s="12" t="n">
        <x:v>193</x:v>
      </x:c>
      <x:c r="E60" s="12" t="n">
        <x:v>194</x:v>
      </x:c>
      <x:c r="F60" s="12" t="n">
        <x:v>195</x:v>
      </x:c>
      <x:c r="G60" s="12" t="str">
        <x:v>S10 Focus Group</x:v>
      </x:c>
      <x:c r="H60" s="38" t="str">
        <x:f>IFERROR(IF(HYPERLINK("#'S10 Focus Group'!A1","Open")="Open",HYPERLINK("#'S10 Focus Group'!A1","Open"),"Open"),"Open")</x:f>
        <x:v>Open</x:v>
      </x:c>
      <x:c r="I60" s="12"/>
      <x:c r="J60" s="12"/>
      <x:c r="K60" s="12"/>
      <x:c r="L60" s="12"/>
      <x:c r="M60" s="12"/>
      <x:c r="N60" s="12"/>
    </x:row>
    <x:row r="61" ht="35" customHeight="1">
      <x:c r="A61" s="12" t="str">
        <x:v>S11</x:v>
      </x:c>
      <x:c r="B61" s="12" t="str">
        <x:v>Structuring</x:v>
      </x:c>
      <x:c r="C61" s="12" t="str">
        <x:v>Facilitated process mapping</x:v>
      </x:c>
      <x:c r="D61" s="12" t="n">
        <x:v>196</x:v>
      </x:c>
      <x:c r="E61" s="12" t="n">
        <x:v>197</x:v>
      </x:c>
      <x:c r="F61" s="12" t="n">
        <x:v>198</x:v>
      </x:c>
      <x:c r="G61" s="12" t="str">
        <x:v>S11 Process Map</x:v>
      </x:c>
      <x:c r="H61" s="38" t="str">
        <x:f>IFERROR(IF(HYPERLINK("#'S11 Process Map'!A1","Open")="Open",HYPERLINK("#'S11 Process Map'!A1","Open"),"Open"),"Open")</x:f>
        <x:v>Open</x:v>
      </x:c>
      <x:c r="I61" s="12"/>
      <x:c r="J61" s="12"/>
      <x:c r="K61" s="12"/>
      <x:c r="L61" s="12"/>
      <x:c r="M61" s="12"/>
      <x:c r="N61" s="12"/>
    </x:row>
    <x:row r="62" ht="35" customHeight="1">
      <x:c r="A62" s="12" t="str">
        <x:v>S12</x:v>
      </x:c>
      <x:c r="B62" s="12" t="str">
        <x:v>Structuring</x:v>
      </x:c>
      <x:c r="C62" s="12" t="str">
        <x:v>Criteria-based option appraisal</x:v>
      </x:c>
      <x:c r="D62" s="12" t="n">
        <x:v>199</x:v>
      </x:c>
      <x:c r="E62" s="12" t="n">
        <x:v>200</x:v>
      </x:c>
      <x:c r="F62" s="12" t="n">
        <x:v>201</x:v>
      </x:c>
      <x:c r="G62" s="12" t="str">
        <x:v>S12 Option Matrix</x:v>
      </x:c>
      <x:c r="H62" s="38" t="str">
        <x:f>IFERROR(IF(HYPERLINK("#'S12 Option Matrix'!A1","Open")="Open",HYPERLINK("#'S12 Option Matrix'!A1","Open"),"Open"),"Open")</x:f>
        <x:v>Open</x:v>
      </x:c>
      <x:c r="I62" s="12"/>
      <x:c r="J62" s="12"/>
      <x:c r="K62" s="12"/>
      <x:c r="L62" s="12"/>
      <x:c r="M62" s="12"/>
      <x:c r="N62" s="12"/>
    </x:row>
    <x:row r="63" ht="35" customHeight="1">
      <x:c r="A63" s="12" t="str">
        <x:v>S13</x:v>
      </x:c>
      <x:c r="B63" s="12" t="str">
        <x:v>Structuring</x:v>
      </x:c>
      <x:c r="C63" s="12" t="str">
        <x:v>Consensus, dissent and decision closure</x:v>
      </x:c>
      <x:c r="D63" s="12" t="n">
        <x:v>202</x:v>
      </x:c>
      <x:c r="E63" s="12" t="n">
        <x:v>203</x:v>
      </x:c>
      <x:c r="F63" s="12" t="n">
        <x:v>204</x:v>
      </x:c>
      <x:c r="G63" s="12" t="str">
        <x:v>S13 Consensus</x:v>
      </x:c>
      <x:c r="H63" s="38" t="str">
        <x:f>IFERROR(IF(HYPERLINK("#'S13 Consensus'!A1","Open")="Open",HYPERLINK("#'S13 Consensus'!A1","Open"),"Open"),"Open")</x:f>
        <x:v>Open</x:v>
      </x:c>
      <x:c r="I63" s="12"/>
      <x:c r="J63" s="12"/>
      <x:c r="K63" s="12"/>
      <x:c r="L63" s="12"/>
      <x:c r="M63" s="12"/>
      <x:c r="N63" s="12"/>
    </x:row>
    <x:row r="64" ht="35" customHeight="1">
      <x:c r="A64" s="12" t="str">
        <x:v>S14</x:v>
      </x:c>
      <x:c r="B64" s="12" t="str">
        <x:v>Structuring</x:v>
      </x:c>
      <x:c r="C64" s="12" t="str">
        <x:v>Hybrid facilitation run-sheet</x:v>
      </x:c>
      <x:c r="D64" s="12" t="n">
        <x:v>205</x:v>
      </x:c>
      <x:c r="E64" s="12" t="n">
        <x:v>206</x:v>
      </x:c>
      <x:c r="F64" s="12" t="n">
        <x:v>207</x:v>
      </x:c>
      <x:c r="G64" s="12" t="str">
        <x:v>S14 Hybrid</x:v>
      </x:c>
      <x:c r="H64" s="38" t="str">
        <x:f>IFERROR(IF(HYPERLINK("#'S14 Hybrid'!A1","Open")="Open",HYPERLINK("#'S14 Hybrid'!A1","Open"),"Open"),"Open")</x:f>
        <x:v>Open</x:v>
      </x:c>
      <x:c r="I64" s="12"/>
      <x:c r="J64" s="12"/>
      <x:c r="K64" s="12"/>
      <x:c r="L64" s="12"/>
      <x:c r="M64" s="12"/>
      <x:c r="N64" s="12"/>
    </x:row>
    <x:row r="65" ht="35" customHeight="1">
      <x:c r="A65" s="12" t="str">
        <x:v>S15</x:v>
      </x:c>
      <x:c r="B65" s="12" t="str">
        <x:v>Structuring</x:v>
      </x:c>
      <x:c r="C65" s="12" t="str">
        <x:v>Simulation, practice and debrief</x:v>
      </x:c>
      <x:c r="D65" s="12" t="n">
        <x:v>208</x:v>
      </x:c>
      <x:c r="E65" s="12" t="n">
        <x:v>209</x:v>
      </x:c>
      <x:c r="F65" s="12" t="n">
        <x:v>210</x:v>
      </x:c>
      <x:c r="G65" s="12" t="str">
        <x:v>S15 Simulation</x:v>
      </x:c>
      <x:c r="H65" s="38" t="str">
        <x:f>IFERROR(IF(HYPERLINK("#'S15 Simulation'!A1","Open")="Open",HYPERLINK("#'S15 Simulation'!A1","Open"),"Open"),"Open")</x:f>
        <x:v>Open</x:v>
      </x:c>
      <x:c r="I65" s="12"/>
      <x:c r="J65" s="12"/>
      <x:c r="K65" s="12"/>
      <x:c r="L65" s="12"/>
      <x:c r="M65" s="12"/>
      <x:c r="N65" s="12"/>
    </x:row>
    <x:row r="66" ht="35" customHeight="1">
      <x:c r="A66" s="12" t="str">
        <x:v>S16</x:v>
      </x:c>
      <x:c r="B66" s="12" t="str">
        <x:v>Structuring</x:v>
      </x:c>
      <x:c r="C66" s="12" t="str">
        <x:v>Decisions, actions and follow-through</x:v>
      </x:c>
      <x:c r="D66" s="12" t="n">
        <x:v>211</x:v>
      </x:c>
      <x:c r="E66" s="12" t="n">
        <x:v>212</x:v>
      </x:c>
      <x:c r="F66" s="12" t="n">
        <x:v>213</x:v>
      </x:c>
      <x:c r="G66" s="12" t="str">
        <x:v>S16 Actions</x:v>
      </x:c>
      <x:c r="H66" s="38" t="str">
        <x:f>IFERROR(IF(HYPERLINK("#'S16 Actions'!A1","Open")="Open",HYPERLINK("#'S16 Actions'!A1","Open"),"Open"),"Open")</x:f>
        <x:v>Open</x:v>
      </x:c>
      <x:c r="I66" s="12"/>
      <x:c r="J66" s="12"/>
      <x:c r="K66" s="12"/>
      <x:c r="L66" s="12"/>
      <x:c r="M66" s="12"/>
      <x:c r="N66" s="12"/>
    </x:row>
    <x:row r="67" ht="35" customHeight="1">
      <x:c r="A67" s="12" t="str">
        <x:v>V01</x:v>
      </x:c>
      <x:c r="B67" s="12" t="str">
        <x:v>Valuing</x:v>
      </x:c>
      <x:c r="C67" s="12" t="str">
        <x:v>Inclusion and access review</x:v>
      </x:c>
      <x:c r="D67" s="12" t="n">
        <x:v>218</x:v>
      </x:c>
      <x:c r="E67" s="12" t="n">
        <x:v>219</x:v>
      </x:c>
      <x:c r="F67" s="12" t="n">
        <x:v>220</x:v>
      </x:c>
      <x:c r="G67" s="12" t="str">
        <x:v>V01 Inclusion</x:v>
      </x:c>
      <x:c r="H67" s="38" t="str">
        <x:f>IFERROR(IF(HYPERLINK("#'V01 Inclusion'!A1","Open")="Open",HYPERLINK("#'V01 Inclusion'!A1","Open"),"Open"),"Open")</x:f>
        <x:v>Open</x:v>
      </x:c>
      <x:c r="I67" s="12"/>
      <x:c r="J67" s="12"/>
      <x:c r="K67" s="12"/>
      <x:c r="L67" s="12"/>
      <x:c r="M67" s="12"/>
      <x:c r="N67" s="12"/>
    </x:row>
    <x:row r="68" ht="35" customHeight="1">
      <x:c r="A68" s="12" t="str">
        <x:v>V02</x:v>
      </x:c>
      <x:c r="B68" s="12" t="str">
        <x:v>Valuing</x:v>
      </x:c>
      <x:c r="C68" s="12" t="str">
        <x:v>Quiet, written and non-verbal contribution</x:v>
      </x:c>
      <x:c r="D68" s="12" t="n">
        <x:v>221</x:v>
      </x:c>
      <x:c r="E68" s="12" t="n">
        <x:v>222</x:v>
      </x:c>
      <x:c r="F68" s="12" t="n">
        <x:v>223</x:v>
      </x:c>
      <x:c r="G68" s="12" t="str">
        <x:v>V02 Quiet Voice</x:v>
      </x:c>
      <x:c r="H68" s="38" t="str">
        <x:f>IFERROR(IF(HYPERLINK("#'V02 Quiet Voice'!A1","Open")="Open",HYPERLINK("#'V02 Quiet Voice'!A1","Open"),"Open"),"Open")</x:f>
        <x:v>Open</x:v>
      </x:c>
      <x:c r="I68" s="12"/>
      <x:c r="J68" s="12"/>
      <x:c r="K68" s="12"/>
      <x:c r="L68" s="12"/>
      <x:c r="M68" s="12"/>
      <x:c r="N68" s="12"/>
    </x:row>
    <x:row r="69" ht="35" customHeight="1">
      <x:c r="A69" s="12" t="str">
        <x:v>V03</x:v>
      </x:c>
      <x:c r="B69" s="12" t="str">
        <x:v>Valuing</x:v>
      </x:c>
      <x:c r="C69" s="12" t="str">
        <x:v>Strengths and successful-practice interview</x:v>
      </x:c>
      <x:c r="D69" s="12" t="n">
        <x:v>224</x:v>
      </x:c>
      <x:c r="E69" s="12" t="n">
        <x:v>225</x:v>
      </x:c>
      <x:c r="F69" s="12" t="n">
        <x:v>226</x:v>
      </x:c>
      <x:c r="G69" s="12" t="str">
        <x:v>V03 Strengths</x:v>
      </x:c>
      <x:c r="H69" s="38" t="str">
        <x:f>IFERROR(IF(HYPERLINK("#'V03 Strengths'!A1","Open")="Open",HYPERLINK("#'V03 Strengths'!A1","Open"),"Open"),"Open")</x:f>
        <x:v>Open</x:v>
      </x:c>
      <x:c r="I69" s="12"/>
      <x:c r="J69" s="12"/>
      <x:c r="K69" s="12"/>
      <x:c r="L69" s="12"/>
      <x:c r="M69" s="12"/>
      <x:c r="N69" s="12"/>
    </x:row>
    <x:row r="70" ht="35" customHeight="1">
      <x:c r="A70" s="12" t="str">
        <x:v>V04</x:v>
      </x:c>
      <x:c r="B70" s="12" t="str">
        <x:v>Valuing</x:v>
      </x:c>
      <x:c r="C70" s="12" t="str">
        <x:v>Power and equity check</x:v>
      </x:c>
      <x:c r="D70" s="12" t="n">
        <x:v>227</x:v>
      </x:c>
      <x:c r="E70" s="12" t="n">
        <x:v>228</x:v>
      </x:c>
      <x:c r="F70" s="12" t="n">
        <x:v>229</x:v>
      </x:c>
      <x:c r="G70" s="12" t="str">
        <x:v>V04 Power Equity</x:v>
      </x:c>
      <x:c r="H70" s="38" t="str">
        <x:f>IFERROR(IF(HYPERLINK("#'V04 Power Equity'!A1","Open")="Open",HYPERLINK("#'V04 Power Equity'!A1","Open"),"Open"),"Open")</x:f>
        <x:v>Open</x:v>
      </x:c>
      <x:c r="I70" s="12"/>
      <x:c r="J70" s="12"/>
      <x:c r="K70" s="12"/>
      <x:c r="L70" s="12"/>
      <x:c r="M70" s="12"/>
      <x:c r="N70" s="12"/>
    </x:row>
    <x:row r="71" ht="35" customHeight="1">
      <x:c r="A71" s="12" t="str">
        <x:v>V05</x:v>
      </x:c>
      <x:c r="B71" s="12" t="str">
        <x:v>Valuing</x:v>
      </x:c>
      <x:c r="C71" s="12" t="str">
        <x:v>Language, culture and difference</x:v>
      </x:c>
      <x:c r="D71" s="12" t="n">
        <x:v>230</x:v>
      </x:c>
      <x:c r="E71" s="12" t="n">
        <x:v>231</x:v>
      </x:c>
      <x:c r="F71" s="12" t="n">
        <x:v>232</x:v>
      </x:c>
      <x:c r="G71" s="12" t="str">
        <x:v>V05 Difference</x:v>
      </x:c>
      <x:c r="H71" s="38" t="str">
        <x:f>IFERROR(IF(HYPERLINK("#'V05 Difference'!A1","Open")="Open",HYPERLINK("#'V05 Difference'!A1","Open"),"Open"),"Open")</x:f>
        <x:v>Open</x:v>
      </x:c>
      <x:c r="I71" s="12"/>
      <x:c r="J71" s="12"/>
      <x:c r="K71" s="12"/>
      <x:c r="L71" s="12"/>
      <x:c r="M71" s="12"/>
      <x:c r="N71" s="12"/>
    </x:row>
    <x:row r="72" ht="35" customHeight="1">
      <x:c r="A72" s="12" t="str">
        <x:v>V06</x:v>
      </x:c>
      <x:c r="B72" s="12" t="str">
        <x:v>Valuing</x:v>
      </x:c>
      <x:c r="C72" s="12" t="str">
        <x:v>Appreciation without ranking people</x:v>
      </x:c>
      <x:c r="D72" s="12" t="n">
        <x:v>233</x:v>
      </x:c>
      <x:c r="E72" s="12" t="n">
        <x:v>234</x:v>
      </x:c>
      <x:c r="F72" s="12" t="n">
        <x:v>235</x:v>
      </x:c>
      <x:c r="G72" s="12" t="str">
        <x:v>V06 Appreciation</x:v>
      </x:c>
      <x:c r="H72" s="38" t="str">
        <x:f>IFERROR(IF(HYPERLINK("#'V06 Appreciation'!A1","Open")="Open",HYPERLINK("#'V06 Appreciation'!A1","Open"),"Open"),"Open")</x:f>
        <x:v>Open</x:v>
      </x:c>
      <x:c r="I72" s="12"/>
      <x:c r="J72" s="12"/>
      <x:c r="K72" s="12"/>
      <x:c r="L72" s="12"/>
      <x:c r="M72" s="12"/>
      <x:c r="N72" s="12"/>
    </x:row>
    <x:row r="73" ht="35" customHeight="1">
      <x:c r="A73" s="12" t="str">
        <x:v>V07</x:v>
      </x:c>
      <x:c r="B73" s="12" t="str">
        <x:v>Valuing</x:v>
      </x:c>
      <x:c r="C73" s="12" t="str">
        <x:v>Autonomy and participant choice</x:v>
      </x:c>
      <x:c r="D73" s="12" t="n">
        <x:v>236</x:v>
      </x:c>
      <x:c r="E73" s="12" t="n">
        <x:v>237</x:v>
      </x:c>
      <x:c r="F73" s="12" t="n">
        <x:v>238</x:v>
      </x:c>
      <x:c r="G73" s="12" t="str">
        <x:v>V07 Autonomy</x:v>
      </x:c>
      <x:c r="H73" s="38" t="str">
        <x:f>IFERROR(IF(HYPERLINK("#'V07 Autonomy'!A1","Open")="Open",HYPERLINK("#'V07 Autonomy'!A1","Open"),"Open"),"Open")</x:f>
        <x:v>Open</x:v>
      </x:c>
      <x:c r="I73" s="12"/>
      <x:c r="J73" s="12"/>
      <x:c r="K73" s="12"/>
      <x:c r="L73" s="12"/>
      <x:c r="M73" s="12"/>
      <x:c r="N73" s="12"/>
    </x:row>
    <x:row r="74" ht="35" customHeight="1">
      <x:c r="A74" s="12" t="str">
        <x:v>V08</x:v>
      </x:c>
      <x:c r="B74" s="12" t="str">
        <x:v>Valuing</x:v>
      </x:c>
      <x:c r="C74" s="12" t="str">
        <x:v>Participant feedback and response</x:v>
      </x:c>
      <x:c r="D74" s="12" t="n">
        <x:v>239</x:v>
      </x:c>
      <x:c r="E74" s="12" t="n">
        <x:v>240</x:v>
      </x:c>
      <x:c r="F74" s="12" t="n">
        <x:v>241</x:v>
      </x:c>
      <x:c r="G74" s="12" t="str">
        <x:v>V08 Feedback Response</x:v>
      </x:c>
      <x:c r="H74" s="38" t="str">
        <x:f>IFERROR(IF(HYPERLINK("#'V08 Feedback Response'!A1","Open")="Open",HYPERLINK("#'V08 Feedback Response'!A1","Open"),"Open"),"Open")</x:f>
        <x:v>Open</x:v>
      </x:c>
      <x:c r="I74" s="12"/>
      <x:c r="J74" s="12"/>
      <x:c r="K74" s="12"/>
      <x:c r="L74" s="12"/>
      <x:c r="M74" s="12"/>
      <x:c r="N74" s="12"/>
    </x:row>
    <x:row r="75" ht="35" customHeight="1">
      <x:c r="A75" s="12" t="str">
        <x:v>V09</x:v>
      </x:c>
      <x:c r="B75" s="12" t="str">
        <x:v>Valuing</x:v>
      </x:c>
      <x:c r="C75" s="12" t="str">
        <x:v>Endings, handover and continuity</x:v>
      </x:c>
      <x:c r="D75" s="12" t="n">
        <x:v>242</x:v>
      </x:c>
      <x:c r="E75" s="12" t="n">
        <x:v>243</x:v>
      </x:c>
      <x:c r="F75" s="12" t="n">
        <x:v>244</x:v>
      </x:c>
      <x:c r="G75" s="12" t="str">
        <x:v>V09 Endings</x:v>
      </x:c>
      <x:c r="H75" s="38" t="str">
        <x:f>IFERROR(IF(HYPERLINK("#'V09 Endings'!A1","Open")="Open",HYPERLINK("#'V09 Endings'!A1","Open"),"Open"),"Open")</x:f>
        <x:v>Open</x:v>
      </x:c>
      <x:c r="I75" s="12"/>
      <x:c r="J75" s="12"/>
      <x:c r="K75" s="12"/>
      <x:c r="L75" s="12"/>
      <x:c r="M75" s="12"/>
      <x:c r="N75" s="12"/>
    </x:row>
    <x:row r="76" ht="35" customHeight="1">
      <x:c r="A76" s="12" t="str">
        <x:v>V10</x:v>
      </x:c>
      <x:c r="B76" s="12" t="str">
        <x:v>Valuing</x:v>
      </x:c>
      <x:c r="C76" s="12" t="str">
        <x:v>Records, confidentiality and stewardship</x:v>
      </x:c>
      <x:c r="D76" s="12" t="n">
        <x:v>245</x:v>
      </x:c>
      <x:c r="E76" s="12" t="n">
        <x:v>246</x:v>
      </x:c>
      <x:c r="F76" s="12" t="n">
        <x:v>247</x:v>
      </x:c>
      <x:c r="G76" s="12" t="str">
        <x:v>V10 Records</x:v>
      </x:c>
      <x:c r="H76" s="38" t="str">
        <x:f>IFERROR(IF(HYPERLINK("#'V10 Records'!A1","Open")="Open",HYPERLINK("#'V10 Records'!A1","Open"),"Open"),"Open")</x:f>
        <x:v>Open</x:v>
      </x:c>
      <x:c r="I76" s="12"/>
      <x:c r="J76" s="12"/>
      <x:c r="K76" s="12"/>
      <x:c r="L76" s="12"/>
      <x:c r="M76" s="12"/>
      <x:c r="N76" s="12"/>
    </x:row>
    <x:row r="77" ht="35" customHeight="1">
      <x:c r="A77" s="12" t="str">
        <x:v>D01</x:v>
      </x:c>
      <x:c r="B77" s="12" t="str">
        <x:v>Developing practice</x:v>
      </x:c>
      <x:c r="C77" s="12" t="str">
        <x:v>The Art of Facilitation: review map</x:v>
      </x:c>
      <x:c r="D77" s="12" t="n">
        <x:v>252</x:v>
      </x:c>
      <x:c r="E77" s="12" t="n">
        <x:v>253</x:v>
      </x:c>
      <x:c r="F77" s="12" t="n">
        <x:v>254</x:v>
      </x:c>
      <x:c r="G77" s="12" t="str">
        <x:v>D01 Art Review</x:v>
      </x:c>
      <x:c r="H77" s="38" t="str">
        <x:f>IFERROR(IF(HYPERLINK("#'D01 Art Review'!A1","Open")="Open",HYPERLINK("#'D01 Art Review'!A1","Open"),"Open"),"Open")</x:f>
        <x:v>Open</x:v>
      </x:c>
      <x:c r="I77" s="12"/>
      <x:c r="J77" s="12"/>
      <x:c r="K77" s="12"/>
      <x:c r="L77" s="12"/>
      <x:c r="M77" s="12"/>
      <x:c r="N77" s="12"/>
    </x:row>
    <x:row r="78" ht="35" customHeight="1">
      <x:c r="A78" s="12" t="str">
        <x:v>D02</x:v>
      </x:c>
      <x:c r="B78" s="12" t="str">
        <x:v>Developing practice</x:v>
      </x:c>
      <x:c r="C78" s="12" t="str">
        <x:v>Source behavioural-frequency review</x:v>
      </x:c>
      <x:c r="D78" s="12" t="n">
        <x:v>256</x:v>
      </x:c>
      <x:c r="E78" s="12" t="n">
        <x:v>257</x:v>
      </x:c>
      <x:c r="F78" s="12" t="n">
        <x:v>258</x:v>
      </x:c>
      <x:c r="G78" s="12" t="str">
        <x:v>D02 Art Frequency</x:v>
      </x:c>
      <x:c r="H78" s="38" t="str">
        <x:f>IFERROR(IF(HYPERLINK("#'D02 Art Frequency'!A1","Open")="Open",HYPERLINK("#'D02 Art Frequency'!A1","Open"),"Open"),"Open")</x:f>
        <x:v>Open</x:v>
      </x:c>
      <x:c r="I78" s="12"/>
      <x:c r="J78" s="12"/>
      <x:c r="K78" s="12"/>
      <x:c r="L78" s="12"/>
      <x:c r="M78" s="12"/>
      <x:c r="N78" s="12"/>
    </x:row>
    <x:row r="79" ht="35" customHeight="1">
      <x:c r="A79" s="12" t="str">
        <x:v>D03</x:v>
      </x:c>
      <x:c r="B79" s="12" t="str">
        <x:v>Developing practice</x:v>
      </x:c>
      <x:c r="C79" s="12" t="str">
        <x:v>Confidence, competence and evidence</x:v>
      </x:c>
      <x:c r="D79" s="12" t="n">
        <x:v>276</x:v>
      </x:c>
      <x:c r="E79" s="12" t="n">
        <x:v>277</x:v>
      </x:c>
      <x:c r="F79" s="12" t="n">
        <x:v>278</x:v>
      </x:c>
      <x:c r="G79" s="12" t="str">
        <x:v>D03 Confidence</x:v>
      </x:c>
      <x:c r="H79" s="38" t="str">
        <x:f>IFERROR(IF(HYPERLINK("#'D03 Confidence'!A1","Open")="Open",HYPERLINK("#'D03 Confidence'!A1","Open"),"Open"),"Open")</x:f>
        <x:v>Open</x:v>
      </x:c>
      <x:c r="I79" s="12"/>
      <x:c r="J79" s="12"/>
      <x:c r="K79" s="12"/>
      <x:c r="L79" s="12"/>
      <x:c r="M79" s="12"/>
      <x:c r="N79" s="12"/>
    </x:row>
    <x:row r="80" ht="35" customHeight="1">
      <x:c r="A80" s="12" t="str">
        <x:v>D04</x:v>
      </x:c>
      <x:c r="B80" s="12" t="str">
        <x:v>Developing practice</x:v>
      </x:c>
      <x:c r="C80" s="12" t="str">
        <x:v>Eighteen-cell mode-use audit</x:v>
      </x:c>
      <x:c r="D80" s="12" t="n">
        <x:v>279</x:v>
      </x:c>
      <x:c r="E80" s="12" t="n">
        <x:v>280</x:v>
      </x:c>
      <x:c r="F80" s="12" t="n">
        <x:v>281</x:v>
      </x:c>
      <x:c r="G80" s="12" t="str">
        <x:v>D04 Mode Audit</x:v>
      </x:c>
      <x:c r="H80" s="38" t="str">
        <x:f>IFERROR(IF(HYPERLINK("#'D04 Mode Audit'!A1","Open")="Open",HYPERLINK("#'D04 Mode Audit'!A1","Open"),"Open"),"Open")</x:f>
        <x:v>Open</x:v>
      </x:c>
      <x:c r="I80" s="12"/>
      <x:c r="J80" s="12"/>
      <x:c r="K80" s="12"/>
      <x:c r="L80" s="12"/>
      <x:c r="M80" s="12"/>
      <x:c r="N80" s="12"/>
    </x:row>
    <x:row r="81" ht="35" customHeight="1">
      <x:c r="A81" s="12" t="str">
        <x:v>D05</x:v>
      </x:c>
      <x:c r="B81" s="12" t="str">
        <x:v>Developing practice</x:v>
      </x:c>
      <x:c r="C81" s="12" t="str">
        <x:v>Practice evidence review: six dimensions</x:v>
      </x:c>
      <x:c r="D81" s="12" t="n">
        <x:v>283</x:v>
      </x:c>
      <x:c r="E81" s="12" t="n">
        <x:v>284</x:v>
      </x:c>
      <x:c r="F81" s="12" t="n">
        <x:v>285</x:v>
      </x:c>
      <x:c r="G81" s="12" t="str">
        <x:v>D05 Evidence Review</x:v>
      </x:c>
      <x:c r="H81" s="38" t="str">
        <x:f>IFERROR(IF(HYPERLINK("#'D05 Evidence Review'!A1","Open")="Open",HYPERLINK("#'D05 Evidence Review'!A1","Open"),"Open"),"Open")</x:f>
        <x:v>Open</x:v>
      </x:c>
      <x:c r="I81" s="12"/>
      <x:c r="J81" s="12"/>
      <x:c r="K81" s="12"/>
      <x:c r="L81" s="12"/>
      <x:c r="M81" s="12"/>
      <x:c r="N81" s="12"/>
    </x:row>
    <x:row r="82" ht="35" customHeight="1">
      <x:c r="A82" s="12" t="str">
        <x:v>D06</x:v>
      </x:c>
      <x:c r="B82" s="12" t="str">
        <x:v>Developing practice</x:v>
      </x:c>
      <x:c r="C82" s="12" t="str">
        <x:v>Reflective supervision conversation</x:v>
      </x:c>
      <x:c r="D82" s="12" t="n">
        <x:v>294</x:v>
      </x:c>
      <x:c r="E82" s="12" t="n">
        <x:v>295</x:v>
      </x:c>
      <x:c r="F82" s="12" t="n">
        <x:v>296</x:v>
      </x:c>
      <x:c r="G82" s="12" t="str">
        <x:v>D06 Supervision</x:v>
      </x:c>
      <x:c r="H82" s="38" t="str">
        <x:f>IFERROR(IF(HYPERLINK("#'D06 Supervision'!A1","Open")="Open",HYPERLINK("#'D06 Supervision'!A1","Open"),"Open"),"Open")</x:f>
        <x:v>Open</x:v>
      </x:c>
      <x:c r="I82" s="12"/>
      <x:c r="J82" s="12"/>
      <x:c r="K82" s="12"/>
      <x:c r="L82" s="12"/>
      <x:c r="M82" s="12"/>
      <x:c r="N82" s="12"/>
    </x:row>
    <x:row r="83" ht="35" customHeight="1">
      <x:c r="A83" s="12" t="str">
        <x:v>D07</x:v>
      </x:c>
      <x:c r="B83" s="12" t="str">
        <x:v>Developing practice</x:v>
      </x:c>
      <x:c r="C83" s="12" t="str">
        <x:v>Facilitator development plan</x:v>
      </x:c>
      <x:c r="D83" s="12" t="n">
        <x:v>297</x:v>
      </x:c>
      <x:c r="E83" s="12" t="n">
        <x:v>298</x:v>
      </x:c>
      <x:c r="F83" s="12" t="n">
        <x:v>299</x:v>
      </x:c>
      <x:c r="G83" s="12" t="str">
        <x:v>D07 Development</x:v>
      </x:c>
      <x:c r="H83" s="38" t="str">
        <x:f>IFERROR(IF(HYPERLINK("#'D07 Development'!A1","Open")="Open",HYPERLINK("#'D07 Development'!A1","Open"),"Open"),"Open")</x:f>
        <x:v>Open</x:v>
      </x:c>
      <x:c r="I83" s="12"/>
      <x:c r="J83" s="12"/>
      <x:c r="K83" s="12"/>
      <x:c r="L83" s="12"/>
      <x:c r="M83" s="12"/>
      <x:c r="N83" s="12"/>
    </x:row>
    <x:row r="84" ht="35" customHeight="1">
      <x:c r="A84" s="12" t="str">
        <x:v>D08</x:v>
      </x:c>
      <x:c r="B84" s="12" t="str">
        <x:v>Developing practice</x:v>
      </x:c>
      <x:c r="C84" s="12" t="str">
        <x:v>Session evaluation and learning response</x:v>
      </x:c>
      <x:c r="D84" s="12" t="n">
        <x:v>300</x:v>
      </x:c>
      <x:c r="E84" s="12" t="n">
        <x:v>301</x:v>
      </x:c>
      <x:c r="F84" s="12" t="n">
        <x:v>302</x:v>
      </x:c>
      <x:c r="G84" s="12" t="str">
        <x:v>D08 Evaluation</x:v>
      </x:c>
      <x:c r="H84" s="38" t="str">
        <x:f>IFERROR(IF(HYPERLINK("#'D08 Evaluation'!A1","Open")="Open",HYPERLINK("#'D08 Evaluation'!A1","Open"),"Open"),"Open")</x:f>
        <x:v>Open</x:v>
      </x:c>
      <x:c r="I84" s="12"/>
      <x:c r="J84" s="12"/>
      <x:c r="K84" s="12"/>
      <x:c r="L84" s="12"/>
      <x:c r="M84" s="12"/>
      <x:c r="N84" s="12"/>
    </x:row>
    <x:row r="85" ht="35" customHeight="1">
      <x:c r="A85" s="12" t="str">
        <x:v>W01</x:v>
      </x:c>
      <x:c r="B85" s="12" t="str">
        <x:v>Workshop playbooks</x:v>
      </x:c>
      <x:c r="C85" s="12" t="str">
        <x:v>A 90-minute decision workshop</x:v>
      </x:c>
      <x:c r="D85" s="12" t="n">
        <x:v>307</x:v>
      </x:c>
      <x:c r="E85" s="12" t="n">
        <x:v>308</x:v>
      </x:c>
      <x:c r="F85" s="12" t="n">
        <x:v>309</x:v>
      </x:c>
      <x:c r="G85" s="12" t="str">
        <x:v>W01 Decision Workshop</x:v>
      </x:c>
      <x:c r="H85" s="38" t="str">
        <x:f>IFERROR(IF(HYPERLINK("#'W01 Decision Workshop'!A1","Open")="Open",HYPERLINK("#'W01 Decision Workshop'!A1","Open"),"Open"),"Open")</x:f>
        <x:v>Open</x:v>
      </x:c>
      <x:c r="I85" s="12"/>
      <x:c r="J85" s="12"/>
      <x:c r="K85" s="12"/>
      <x:c r="L85" s="12"/>
      <x:c r="M85" s="12"/>
      <x:c r="N85" s="12"/>
    </x:row>
    <x:row r="86" ht="35" customHeight="1">
      <x:c r="A86" s="12" t="str">
        <x:v>W02</x:v>
      </x:c>
      <x:c r="B86" s="12" t="str">
        <x:v>Workshop playbooks</x:v>
      </x:c>
      <x:c r="C86" s="12" t="str">
        <x:v>Half-day strategy co-design</x:v>
      </x:c>
      <x:c r="D86" s="12" t="n">
        <x:v>311</x:v>
      </x:c>
      <x:c r="E86" s="12" t="n">
        <x:v>312</x:v>
      </x:c>
      <x:c r="F86" s="12" t="n">
        <x:v>313</x:v>
      </x:c>
      <x:c r="G86" s="12" t="str">
        <x:v>W02 Strategy Workshop</x:v>
      </x:c>
      <x:c r="H86" s="38" t="str">
        <x:f>IFERROR(IF(HYPERLINK("#'W02 Strategy Workshop'!A1","Open")="Open",HYPERLINK("#'W02 Strategy Workshop'!A1","Open"),"Open"),"Open")</x:f>
        <x:v>Open</x:v>
      </x:c>
      <x:c r="I86" s="12"/>
      <x:c r="J86" s="12"/>
      <x:c r="K86" s="12"/>
      <x:c r="L86" s="12"/>
      <x:c r="M86" s="12"/>
      <x:c r="N86" s="12"/>
    </x:row>
    <x:row r="87" ht="35" customHeight="1">
      <x:c r="A87" s="12" t="str">
        <x:v>W03</x:v>
      </x:c>
      <x:c r="B87" s="12" t="str">
        <x:v>Workshop playbooks</x:v>
      </x:c>
      <x:c r="C87" s="12" t="str">
        <x:v>Team working-agreement renewal</x:v>
      </x:c>
      <x:c r="D87" s="12" t="n">
        <x:v>315</x:v>
      </x:c>
      <x:c r="E87" s="12" t="n">
        <x:v>316</x:v>
      </x:c>
      <x:c r="F87" s="12" t="n">
        <x:v>317</x:v>
      </x:c>
      <x:c r="G87" s="12" t="str">
        <x:v>W03 Team Renewal</x:v>
      </x:c>
      <x:c r="H87" s="38" t="str">
        <x:f>IFERROR(IF(HYPERLINK("#'W03 Team Renewal'!A1","Open")="Open",HYPERLINK("#'W03 Team Renewal'!A1","Open"),"Open"),"Open")</x:f>
        <x:v>Open</x:v>
      </x:c>
      <x:c r="I87" s="12"/>
      <x:c r="J87" s="12"/>
      <x:c r="K87" s="12"/>
      <x:c r="L87" s="12"/>
      <x:c r="M87" s="12"/>
      <x:c r="N87" s="12"/>
    </x:row>
    <x:row r="88" ht="35" customHeight="1">
      <x:c r="A88" s="12" t="str">
        <x:v>W04</x:v>
      </x:c>
      <x:c r="B88" s="12" t="str">
        <x:v>Workshop playbooks</x:v>
      </x:c>
      <x:c r="C88" s="12" t="str">
        <x:v>A 100-person cross-functional dialogue</x:v>
      </x:c>
      <x:c r="D88" s="12" t="n">
        <x:v>319</x:v>
      </x:c>
      <x:c r="E88" s="12" t="n">
        <x:v>320</x:v>
      </x:c>
      <x:c r="F88" s="12" t="n">
        <x:v>321</x:v>
      </x:c>
      <x:c r="G88" s="12" t="str">
        <x:v>W04 Large Group</x:v>
      </x:c>
      <x:c r="H88" s="38" t="str">
        <x:f>IFERROR(IF(HYPERLINK("#'W04 Large Group'!A1","Open")="Open",HYPERLINK("#'W04 Large Group'!A1","Open"),"Open"),"Open")</x:f>
        <x:v>Open</x:v>
      </x:c>
      <x:c r="I88" s="12"/>
      <x:c r="J88" s="12"/>
      <x:c r="K88" s="12"/>
      <x:c r="L88" s="12"/>
      <x:c r="M88" s="12"/>
      <x:c r="N88" s="12"/>
    </x:row>
    <x:row r="89" ht="35" customHeight="1">
      <x:c r="A89" s="12" t="str">
        <x:v>W05</x:v>
      </x:c>
      <x:c r="B89" s="12" t="str">
        <x:v>Workshop playbooks</x:v>
      </x:c>
      <x:c r="C89" s="12" t="str">
        <x:v>A six-week co-operative inquiry</x:v>
      </x:c>
      <x:c r="D89" s="12" t="n">
        <x:v>323</x:v>
      </x:c>
      <x:c r="E89" s="12" t="n">
        <x:v>324</x:v>
      </x:c>
      <x:c r="F89" s="12" t="n">
        <x:v>325</x:v>
      </x:c>
      <x:c r="G89" s="12" t="str">
        <x:v>W05 Inquiry Programme</x:v>
      </x:c>
      <x:c r="H89" s="38" t="str">
        <x:f>IFERROR(IF(HYPERLINK("#'W05 Inquiry Programme'!A1","Open")="Open",HYPERLINK("#'W05 Inquiry Programme'!A1","Open"),"Open"),"Open")</x:f>
        <x:v>Open</x:v>
      </x:c>
      <x:c r="I89" s="12"/>
      <x:c r="J89" s="12"/>
      <x:c r="K89" s="12"/>
      <x:c r="L89" s="12"/>
      <x:c r="M89" s="12"/>
      <x:c r="N89" s="12"/>
    </x:row>
    <x:row r="90" ht="35" customHeight="1">
      <x:c r="A90" s="12" t="str">
        <x:v>W06</x:v>
      </x:c>
      <x:c r="B90" s="12" t="str">
        <x:v>Workshop playbooks</x:v>
      </x:c>
      <x:c r="C90" s="12" t="str">
        <x:v>Two-day facilitator practice laboratory</x:v>
      </x:c>
      <x:c r="D90" s="12" t="n">
        <x:v>327</x:v>
      </x:c>
      <x:c r="E90" s="12" t="n">
        <x:v>328</x:v>
      </x:c>
      <x:c r="F90" s="12" t="n">
        <x:v>329</x:v>
      </x:c>
      <x:c r="G90" s="12" t="str">
        <x:v>W06 Practice Lab</x:v>
      </x:c>
      <x:c r="H90" s="38" t="str">
        <x:f>IFERROR(IF(HYPERLINK("#'W06 Practice Lab'!A1","Open")="Open",HYPERLINK("#'W06 Practice Lab'!A1","Open"),"Open"),"Open")</x:f>
        <x:v>Open</x:v>
      </x:c>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s>
  <x:pageMargins left="0.7" right="0.7" top="0.75" bottom="0.75" header="0.3" footer="0.3"/>
</x:worksheet>
</file>

<file path=xl/worksheets/sheet84.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9" hidden="0" customWidth="1"/>
    <x:col min="2" max="2" width="59" hidden="0" customWidth="1"/>
    <x:col min="3" max="3" width="31" hidden="0" customWidth="1"/>
    <x:col min="4" max="4" width="72" hidden="0" customWidth="1"/>
    <x:col min="5" max="5" width="72"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SOURCE NOTES | AUTHORS / METHODS / REUSE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Precise source roles are retained. These sources do not validate the workbook as a psychometric instrument.</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12"/>
      <x:c r="B8" s="12"/>
      <x:c r="C8" s="12"/>
      <x:c r="D8" s="12"/>
      <x:c r="E8" s="12"/>
      <x:c r="F8" s="12"/>
      <x:c r="G8" s="12"/>
      <x:c r="H8" s="12"/>
      <x:c r="I8" s="12"/>
      <x:c r="J8" s="12"/>
      <x:c r="K8" s="12"/>
      <x:c r="L8" s="12"/>
      <x:c r="M8" s="12"/>
      <x:c r="N8" s="12"/>
    </x:row>
    <x:row r="9" ht="22" customHeight="1">
      <x:c r="A9" s="12"/>
      <x:c r="B9" s="12"/>
      <x:c r="C9" s="12"/>
      <x:c r="D9" s="12"/>
      <x:c r="E9" s="12"/>
      <x:c r="F9" s="12"/>
      <x:c r="G9" s="12"/>
      <x:c r="H9" s="12"/>
      <x:c r="I9" s="12"/>
      <x:c r="J9" s="12"/>
      <x:c r="K9" s="12"/>
      <x:c r="L9" s="12"/>
      <x:c r="M9" s="12"/>
      <x:c r="N9" s="12"/>
    </x:row>
    <x:row r="10" ht="34" customHeight="1">
      <x:c r="A10" s="199" t="str">
        <x:v>ID</x:v>
      </x:c>
      <x:c r="B10" s="199" t="str">
        <x:v>Source</x:v>
      </x:c>
      <x:c r="C10" s="199" t="str">
        <x:v>Role</x:v>
      </x:c>
      <x:c r="D10" s="199" t="str">
        <x:v>Application boundary</x:v>
      </x:c>
      <x:c r="E10" s="199" t="str">
        <x:v>URL</x:v>
      </x:c>
      <x:c r="F10" s="12"/>
      <x:c r="G10" s="12"/>
      <x:c r="H10" s="12"/>
      <x:c r="I10" s="12"/>
      <x:c r="J10" s="12"/>
      <x:c r="K10" s="12"/>
      <x:c r="L10" s="12"/>
      <x:c r="M10" s="12"/>
      <x:c r="N10" s="12"/>
    </x:row>
    <x:row r="11" ht="115" customHeight="1">
      <x:c r="A11" s="12" t="str">
        <x:v>H01</x:v>
      </x:c>
      <x:c r="B11" s="12" t="str">
        <x:v>John Heron (1999). The Complete Facilitator's Handbook. Kogan Page. Supplied scan cfh.pdf.</x:v>
      </x:c>
      <x:c r="C11" s="12" t="str">
        <x:v>Uploaded source</x:v>
      </x:c>
      <x:c r="D11" s="12" t="str">
        <x:v>Chapter 1, especially printed pp. 6-17: six dimensions, three modes and 18 options. Selected organisational applications retain the book's terminology. The broader therapeutic, transpersonal and philosophical material is not operationalised as workplace practice.</x:v>
      </x:c>
      <x:c r="E11" s="12" t="str"/>
      <x:c r="F11" s="12"/>
      <x:c r="G11" s="12"/>
      <x:c r="H11" s="12"/>
      <x:c r="I11" s="12"/>
      <x:c r="J11" s="12"/>
      <x:c r="K11" s="12"/>
      <x:c r="L11" s="12"/>
      <x:c r="M11" s="12"/>
      <x:c r="N11" s="12"/>
    </x:row>
    <x:row r="12" ht="115" customHeight="1">
      <x:c r="A12" s="12" t="str">
        <x:v>A01</x:v>
      </x:c>
      <x:c r="B12" s="12" t="str">
        <x:v>Roffey Park Institute. The Art of Facilitation: Who Am I as a Facilitator? A Guide to Assessing Your Practice. Supplied Word version; date not established.</x:v>
      </x:c>
      <x:c r="C12" s="12" t="str">
        <x:v>Uploaded source</x:v>
      </x:c>
      <x:c r="D12" s="12" t="str">
        <x:v>Eight reflection areas; separate 0-10 competence/confidence prompts; 96 frequency items in six behavioural sections. The source offers reflective practice, not demonstrated psychometric validation.</x:v>
      </x:c>
      <x:c r="E12" s="12" t="str"/>
      <x:c r="F12" s="12"/>
      <x:c r="G12" s="12"/>
      <x:c r="H12" s="12"/>
      <x:c r="I12" s="12"/>
      <x:c r="J12" s="12"/>
      <x:c r="K12" s="12"/>
      <x:c r="L12" s="12"/>
      <x:c r="M12" s="12"/>
      <x:c r="N12" s="12"/>
    </x:row>
    <x:row r="13" ht="115" customHeight="1">
      <x:c r="A13" s="12" t="str">
        <x:v>U01</x:v>
      </x:c>
      <x:c r="B13" s="12" t="str">
        <x:v>University of Wisconsin-Madison, Office of Quality Improvement (2007). Facilitator Tool Kit, version 2.0. Edited by Nancy Thayer-Hart.</x:v>
      </x:c>
      <x:c r="C13" s="12" t="str">
        <x:v>Uploaded source</x:v>
      </x:c>
      <x:c r="D13" s="12" t="str">
        <x:v>Practical reference for listening, ORID, brainstorming, affinity, focus groups, meetings, mapping, appraisal and action planning. Corporate worksheets and scripts here are newly authored applications.</x:v>
      </x:c>
      <x:c r="E13" s="12" t="str"/>
      <x:c r="F13" s="12"/>
      <x:c r="G13" s="12"/>
      <x:c r="H13" s="12"/>
      <x:c r="I13" s="12"/>
      <x:c r="J13" s="12"/>
      <x:c r="K13" s="12"/>
      <x:c r="L13" s="12"/>
      <x:c r="M13" s="12"/>
      <x:c r="N13" s="12"/>
    </x:row>
    <x:row r="14" ht="115" customHeight="1">
      <x:c r="A14" s="12" t="str">
        <x:v>R01</x:v>
      </x:c>
      <x:c r="B14" s="12" t="str">
        <x:v>Heron, J. and Reason, P. (1997). A participatory inquiry paradigm. Qualitative Inquiry, 3(3), 274-294.</x:v>
      </x:c>
      <x:c r="C14" s="12" t="str">
        <x:v>External primary research</x:v>
      </x:c>
      <x:c r="D14" s="12" t="str">
        <x:v>Supports the participatory-inquiry strand, not joint attribution of the six-dimension model.</x:v>
      </x:c>
      <x:c r="E14" s="12" t="str">
        <x:v>https://journals.sagepub.com/doi/10.1177/107780049700300302</x:v>
      </x:c>
      <x:c r="F14" s="12"/>
      <x:c r="G14" s="12"/>
      <x:c r="H14" s="12"/>
      <x:c r="I14" s="12"/>
      <x:c r="J14" s="12"/>
      <x:c r="K14" s="12"/>
      <x:c r="L14" s="12"/>
      <x:c r="M14" s="12"/>
      <x:c r="N14" s="12"/>
    </x:row>
    <x:row r="15" ht="115" customHeight="1">
      <x:c r="A15" s="12" t="str">
        <x:v>R02</x:v>
      </x:c>
      <x:c r="B15" s="12" t="str">
        <x:v>Heron, J. and Reason, P. The Practice of Co-operative Inquiry: Research with rather than on people. Author archive.</x:v>
      </x:c>
      <x:c r="C15" s="12" t="str">
        <x:v>External author source</x:v>
      </x:c>
      <x:c r="D15" s="12" t="str">
        <x:v>Shared inquiry, action/reflection and experiential, presentational, propositional and practical knowing. Workplace design is an explicitly bounded adaptation.</x:v>
      </x:c>
      <x:c r="E15" s="12" t="str">
        <x:v>https://johnheron-archive.co.uk/ciacadem</x:v>
      </x:c>
      <x:c r="F15" s="12"/>
      <x:c r="G15" s="12"/>
      <x:c r="H15" s="12"/>
      <x:c r="I15" s="12"/>
      <x:c r="J15" s="12"/>
      <x:c r="K15" s="12"/>
      <x:c r="L15" s="12"/>
      <x:c r="M15" s="12"/>
      <x:c r="N15" s="12"/>
    </x:row>
    <x:row r="16" ht="115" customHeight="1">
      <x:c r="A16" s="12" t="str">
        <x:v>R03</x:v>
      </x:c>
      <x:c r="B16" s="12" t="str">
        <x:v>International Association of Facilitators. Statement of Values and Code of Ethics.</x:v>
      </x:c>
      <x:c r="C16" s="12" t="str">
        <x:v>External professional source</x:v>
      </x:c>
      <x:c r="D16" s="12" t="str">
        <x:v>Impartiality, autonomy, responsible methods, respect, confidentiality and explicit role changes. Used as an ethical reference, not a claim of IAF endorsement.</x:v>
      </x:c>
      <x:c r="E16" s="12" t="str">
        <x:v>https://www.iaf-world.org/site/pages/statement-values-code-ethics</x:v>
      </x:c>
      <x:c r="F16" s="12"/>
      <x:c r="G16" s="12"/>
      <x:c r="H16" s="12"/>
      <x:c r="I16" s="12"/>
      <x:c r="J16" s="12"/>
      <x:c r="K16" s="12"/>
      <x:c r="L16" s="12"/>
      <x:c r="M16" s="12"/>
      <x:c r="N16" s="12"/>
    </x:row>
    <x:row r="17" ht="115" customHeight="1">
      <x:c r="A17" s="12" t="str">
        <x:v>R04</x:v>
      </x:c>
      <x:c r="B17" s="12" t="str">
        <x:v>W3C Web Accessibility Initiative. Making Events Accessible.</x:v>
      </x:c>
      <x:c r="C17" s="12" t="str">
        <x:v>External standards-body guidance</x:v>
      </x:c>
      <x:c r="D17" s="12" t="str">
        <x:v>Practical access checks for in-person, remote and hybrid events. This toolkit has not been certified as PDF/UA conformant.</x:v>
      </x:c>
      <x:c r="E17" s="12" t="str">
        <x:v>https://www.w3.org/WAI/teach-advocate/accessible-presentations/</x:v>
      </x:c>
      <x:c r="F17" s="12"/>
      <x:c r="G17" s="12"/>
      <x:c r="H17" s="12"/>
      <x:c r="I17" s="12"/>
      <x:c r="J17" s="12"/>
      <x:c r="K17" s="12"/>
      <x:c r="L17" s="12"/>
      <x:c r="M17" s="12"/>
      <x:c r="N17" s="12"/>
    </x:row>
    <x:row r="18" ht="115" customHeight="1">
      <x:c r="A18" s="12" t="str">
        <x:v>R05</x:v>
      </x:c>
      <x:c r="B18" s="12" t="str">
        <x:v>Institute of Cultural Affairs, Social Research Center. Focused Conversations.</x:v>
      </x:c>
      <x:c r="C18" s="12" t="str">
        <x:v>External method-originator archive</x:v>
      </x:c>
      <x:c r="D18" s="12" t="str">
        <x:v>ORID: Objective, Reflective, Interpretive, Decisional. The organisational questions in this toolkit are original applications; no ToP certification is implied.</x:v>
      </x:c>
      <x:c r="E18" s="12" t="str">
        <x:v>https://icaglobalarchives.org/collections/deepening-facilitation-methods/dialogue/fmconversations/</x:v>
      </x:c>
      <x:c r="F18" s="12"/>
      <x:c r="G18" s="12"/>
      <x:c r="H18" s="12"/>
      <x:c r="I18" s="12"/>
      <x:c r="J18" s="12"/>
      <x:c r="K18" s="12"/>
      <x:c r="L18" s="12"/>
      <x:c r="M18" s="12"/>
      <x:c r="N18" s="12"/>
    </x:row>
    <x:row r="19" ht="115" customHeight="1">
      <x:c r="A19" s="12" t="str">
        <x:v>R06</x:v>
      </x:c>
      <x:c r="B19" s="12" t="str">
        <x:v>Lipmanowicz, H. and McCandless, K. Liberating Structures: 1-2-4-All.</x:v>
      </x:c>
      <x:c r="C19" s="12" t="str">
        <x:v>External method-originator source</x:v>
      </x:c>
      <x:c r="D19" s="12" t="str">
        <x:v>Individual, pair, quartet and plenary sequence. The S03 timing is a labelled 16-minute local application. Attribution and ShareAlike conditions apply to adapted LS method material.</x:v>
      </x:c>
      <x:c r="E19" s="12" t="str">
        <x:v>https://www.liberatingstructures.com/1-2-4-all</x:v>
      </x:c>
      <x:c r="F19" s="12"/>
      <x:c r="G19" s="12"/>
      <x:c r="H19" s="12"/>
      <x:c r="I19" s="12"/>
      <x:c r="J19" s="12"/>
      <x:c r="K19" s="12"/>
      <x:c r="L19" s="12"/>
      <x:c r="M19" s="12"/>
      <x:c r="N19" s="12"/>
    </x:row>
    <x:row r="20" ht="115" customHeight="1">
      <x:c r="A20" s="12" t="str">
        <x:v>R07</x:v>
      </x:c>
      <x:c r="B20" s="12" t="str">
        <x:v>US Centers for Disease Control and Prevention. Evaluation Briefs No. 7: Gaining Consensus Among Stakeholders Through the Nominal Group Technique.</x:v>
      </x:c>
      <x:c r="C20" s="12" t="str">
        <x:v>External public-sector method guidance</x:v>
      </x:c>
      <x:c r="D20" s="12" t="str">
        <x:v>Silent generation, round-robin, clarification and independent ranking. S05 keeps preference ranking distinct from final organisational authority.</x:v>
      </x:c>
      <x:c r="E20" s="12" t="str">
        <x:v>https://www.cdc.gov/healthy-youth/php/program-evaluation/pdf/brief7.pdf</x:v>
      </x:c>
      <x:c r="F20" s="12"/>
      <x:c r="G20" s="12"/>
      <x:c r="H20" s="12"/>
      <x:c r="I20" s="12"/>
      <x:c r="J20" s="12"/>
      <x:c r="K20" s="12"/>
      <x:c r="L20" s="12"/>
      <x:c r="M20" s="12"/>
      <x:c r="N20" s="12"/>
    </x:row>
    <x:row r="21" ht="115" customHeight="1">
      <x:c r="A21" s="12" t="str">
        <x:v>R08</x:v>
      </x:c>
      <x:c r="B21" s="12" t="str">
        <x:v>The World Cafe Community Foundation. World Cafe Method.</x:v>
      </x:c>
      <x:c r="C21" s="12" t="str">
        <x:v>External method-originator source</x:v>
      </x:c>
      <x:c r="D21" s="12" t="str">
        <x:v>Small-table rounds, movement or mixing, crafted questions and harvest. S06 and W04 are attributed corporate applications.</x:v>
      </x:c>
      <x:c r="E21" s="12" t="str">
        <x:v>https://theworldcafe.com/key-concepts-resources/world-cafe-method/</x:v>
      </x:c>
      <x:c r="F21" s="12"/>
      <x:c r="G21" s="12"/>
      <x:c r="H21" s="12"/>
      <x:c r="I21" s="12"/>
      <x:c r="J21" s="12"/>
      <x:c r="K21" s="12"/>
      <x:c r="L21" s="12"/>
      <x:c r="M21" s="12"/>
      <x:c r="N21" s="12"/>
    </x:row>
    <x:row r="22" ht="115" customHeight="1">
      <x:c r="A22" s="12" t="str">
        <x:v>R09</x:v>
      </x:c>
      <x:c r="B22" s="12" t="str">
        <x:v>The World Cafe Community Foundation. Design Principles.</x:v>
      </x:c>
      <x:c r="C22" s="12" t="str">
        <x:v>External method-originator source</x:v>
      </x:c>
      <x:c r="D22" s="12" t="str">
        <x:v>Context, hospitable space, important questions, contribution, diverse perspectives, shared listening and collective discoveries. Source site states CC BY 4.0.</x:v>
      </x:c>
      <x:c r="E22" s="12" t="str">
        <x:v>https://theworldcafe.com/key-concepts-resources/design-principles/</x:v>
      </x:c>
      <x:c r="F22" s="12"/>
      <x:c r="G22" s="12"/>
      <x:c r="H22" s="12"/>
      <x:c r="I22" s="12"/>
      <x:c r="J22" s="12"/>
      <x:c r="K22" s="12"/>
      <x:c r="L22" s="12"/>
      <x:c r="M22" s="12"/>
      <x:c r="N22" s="12"/>
    </x:row>
    <x:row r="23" ht="115" customHeight="1">
      <x:c r="A23" s="12" t="str">
        <x:v>R10</x:v>
      </x:c>
      <x:c r="B23" s="12" t="str">
        <x:v>Open Space World. What Is Open Space Technology?</x:v>
      </x:c>
      <x:c r="C23" s="12" t="str">
        <x:v>External method community source</x:v>
      </x:c>
      <x:c r="D23" s="12" t="str">
        <x:v>Participant-created agenda, self-organisation, proceedings and mobility. Local inclusion and authority safeguards are stated separately.</x:v>
      </x:c>
      <x:c r="E23" s="12" t="str">
        <x:v>https://openspaceworld.org/wp2/what-is/</x:v>
      </x:c>
      <x:c r="F23" s="12"/>
      <x:c r="G23" s="12"/>
      <x:c r="H23" s="12"/>
      <x:c r="I23" s="12"/>
      <x:c r="J23" s="12"/>
      <x:c r="K23" s="12"/>
      <x:c r="L23" s="12"/>
      <x:c r="M23" s="12"/>
      <x:c r="N23" s="12"/>
    </x:row>
    <x:row r="24" ht="115" customHeight="1">
      <x:c r="A24" s="12" t="str">
        <x:v>R11</x:v>
      </x:c>
      <x:c r="B24" s="12" t="str">
        <x:v>Owen, H. A Brief User's Guide to Open Space Technology. Open Space World.</x:v>
      </x:c>
      <x:c r="C24" s="12" t="str">
        <x:v>External author source</x:v>
      </x:c>
      <x:c r="D24" s="12" t="str">
        <x:v>Opening, agenda setting, open space and conclusion; openness and voluntary participation. This toolkit does not reproduce a full training manual.</x:v>
      </x:c>
      <x:c r="E24" s="12" t="str">
        <x:v>https://openspaceworld.org/wp2/hho/papers/brief-users-guide-open-space-technology/</x:v>
      </x:c>
      <x:c r="F24" s="12"/>
      <x:c r="G24" s="12"/>
      <x:c r="H24" s="12"/>
      <x:c r="I24" s="12"/>
      <x:c r="J24" s="12"/>
      <x:c r="K24" s="12"/>
      <x:c r="L24" s="12"/>
      <x:c r="M24" s="12"/>
      <x:c r="N24" s="12"/>
    </x:row>
    <x:row r="25" ht="115" customHeight="1">
      <x:c r="A25" s="12" t="str">
        <x:v>R12</x:v>
      </x:c>
      <x:c r="B25" s="12" t="str">
        <x:v>World Institute for Action Learning. Action Learning.</x:v>
      </x:c>
      <x:c r="C25" s="12" t="str">
        <x:v>External method organisation</x:v>
      </x:c>
      <x:c r="D25" s="12" t="str">
        <x:v>Problem, group, questioning/listening, action, commitment to learning and coach. S09 is an adaptation, not WIAL certification.</x:v>
      </x:c>
      <x:c r="E25" s="12" t="str">
        <x:v>https://wial.org/action-learning/</x:v>
      </x:c>
      <x:c r="F25" s="12"/>
      <x:c r="G25" s="12"/>
      <x:c r="H25" s="12"/>
      <x:c r="I25" s="12"/>
      <x:c r="J25" s="12"/>
      <x:c r="K25" s="12"/>
      <x:c r="L25" s="12"/>
      <x:c r="M25" s="12"/>
      <x:c r="N25" s="12"/>
    </x:row>
    <x:row r="26" ht="115" customHeight="1">
      <x:c r="A26" s="12" t="str">
        <x:v>R13</x:v>
      </x:c>
      <x:c r="B26" s="12" t="str">
        <x:v>International Association of Facilitators. The IAF Core Competencies.</x:v>
      </x:c>
      <x:c r="C26" s="12" t="str">
        <x:v>External professional source</x:v>
      </x:c>
      <x:c r="D26" s="12" t="str">
        <x:v>Six professional competency areas are a reference for development. They are not the same constructs as Heron's dimensions or the Roffey Park reflection areas.</x:v>
      </x:c>
      <x:c r="E26" s="12" t="str">
        <x:v>https://iaf-world.org/the-iaf-core-competencies/</x:v>
      </x:c>
      <x:c r="F26" s="12"/>
      <x:c r="G26" s="12"/>
      <x:c r="H26" s="12"/>
      <x:c r="I26" s="12"/>
      <x:c r="J26" s="12"/>
      <x:c r="K26" s="12"/>
      <x:c r="L26" s="12"/>
      <x:c r="M26" s="12"/>
      <x:c r="N26" s="12"/>
    </x:row>
    <x:row r="27" ht="115" customHeight="1">
      <x:c r="A27" s="12" t="str">
        <x:v>R14</x:v>
      </x:c>
      <x:c r="B27" s="12" t="str">
        <x:v>Reason, P. Participation in Human Inquiry. Author website.</x:v>
      </x:c>
      <x:c r="C27" s="12" t="str">
        <x:v>External author source</x:v>
      </x:c>
      <x:c r="D27" s="12" t="str">
        <x:v>Context for research with people and the relationship between inquiry, agency, experience and action.</x:v>
      </x:c>
      <x:c r="E27" s="12" t="str">
        <x:v>https://www.peterreason.net/participation-in-human-inquiry/</x:v>
      </x:c>
      <x:c r="F27" s="12"/>
      <x:c r="G27" s="12"/>
      <x:c r="H27" s="12"/>
      <x:c r="I27" s="12"/>
      <x:c r="J27" s="12"/>
      <x:c r="K27" s="12"/>
      <x:c r="L27" s="12"/>
      <x:c r="M27" s="12"/>
      <x:c r="N27" s="12"/>
    </x:row>
    <x:row r="28" ht="115" customHeight="1">
      <x:c r="A28" s="12" t="str">
        <x:v>R15</x:v>
      </x:c>
      <x:c r="B28" s="12" t="str">
        <x:v>Heron, J. Decision-Modes and Dimensions of Facilitation. Author archive handout.</x:v>
      </x:c>
      <x:c r="C28" s="12" t="str">
        <x:v>External author source</x:v>
      </x:c>
      <x:c r="D28" s="12" t="str">
        <x:v>The handout uses Understanding on one matrix; the controlling 1999 book uses Meaning. This toolkit retains Meaning and does not silently substitute the variant.</x:v>
      </x:c>
      <x:c r="E28" s="12" t="str">
        <x:v>https://johnheron-archive.co.uk/wp-content/uploads/FModels1.pdf</x:v>
      </x:c>
      <x:c r="F28" s="12"/>
      <x:c r="G28" s="12"/>
      <x:c r="H28" s="12"/>
      <x:c r="I28" s="12"/>
      <x:c r="J28" s="12"/>
      <x:c r="K28" s="12"/>
      <x:c r="L28" s="12"/>
      <x:c r="M28" s="12"/>
      <x:c r="N28" s="12"/>
    </x:row>
    <x:row r="29" ht="115" customHeight="1">
      <x:c r="A29" s="12" t="str">
        <x:v>T01</x:v>
      </x:c>
      <x:c r="B29" s="12" t="str">
        <x:v>HR Delivery. EDDIE Consultancy Toolkit, second edition; Project Management Toolkit; Process Improvement Toolkit. Supplied prior deliverables.</x:v>
      </x:c>
      <x:c r="C29" s="12" t="str">
        <x:v>Presentation precedent</x:v>
      </x:c>
      <x:c r="D29" s="12" t="str">
        <x:v>Structure, navigation and brand treatment only. These are not evidence validating facilitation methods or diagnostic scoring.</x:v>
      </x:c>
      <x:c r="E29" s="12" t="str"/>
      <x:c r="F29" s="12"/>
      <x:c r="G29" s="12"/>
      <x:c r="H29" s="12"/>
      <x:c r="I29" s="12"/>
      <x:c r="J29" s="12"/>
      <x:c r="K29" s="12"/>
      <x:c r="L29" s="12"/>
      <x:c r="M29" s="12"/>
      <x:c r="N29" s="12"/>
    </x:row>
    <x:row r="30" ht="22" customHeight="1">
      <x:c r="A30" s="12"/>
      <x:c r="B30" s="12"/>
      <x:c r="C30" s="12"/>
      <x:c r="D30" s="12"/>
      <x:c r="E30" s="12"/>
      <x:c r="F30" s="12"/>
      <x:c r="G30" s="12"/>
      <x:c r="H30" s="12"/>
      <x:c r="I30" s="12"/>
      <x:c r="J30" s="12"/>
      <x:c r="K30" s="12"/>
      <x:c r="L30" s="12"/>
      <x:c r="M30" s="12"/>
      <x:c r="N30" s="12"/>
    </x:row>
    <x:row r="31" ht="22" customHeight="1">
      <x:c r="A31" s="12"/>
      <x:c r="B31" s="12"/>
      <x:c r="C31" s="12"/>
      <x:c r="D31" s="12"/>
      <x:c r="E31" s="12"/>
      <x:c r="F31" s="12"/>
      <x:c r="G31" s="12"/>
      <x:c r="H31" s="12"/>
      <x:c r="I31" s="12"/>
      <x:c r="J31" s="12"/>
      <x:c r="K31" s="12"/>
      <x:c r="L31" s="12"/>
      <x:c r="M31" s="12"/>
      <x:c r="N31" s="12"/>
    </x:row>
    <x:row r="32" ht="22" customHeight="1">
      <x:c r="A32" s="85" t="str">
        <x:v>Rights and attribution: Roffey Park retains its source diagnostic rights; confirm permissions for commercial redistribution. Heron is credited for the dimensions and modes. Heron and Reason are credited for co-operative inquiry. Original HR Delivery applications are not endorsed by source organisations.</x:v>
      </x:c>
      <x:c r="B32" s="85"/>
      <x:c r="C32" s="85"/>
      <x:c r="D32" s="85"/>
      <x:c r="E32" s="85"/>
      <x:c r="F32" s="85"/>
      <x:c r="G32" s="85"/>
      <x:c r="H32" s="85"/>
      <x:c r="I32" s="85"/>
      <x:c r="J32" s="85"/>
      <x:c r="K32" s="85"/>
      <x:c r="L32" s="85"/>
      <x:c r="M32" s="12"/>
      <x:c r="N32" s="12"/>
    </x:row>
    <x:row r="33" ht="22" customHeight="1">
      <x:c r="A33" s="85"/>
      <x:c r="B33" s="85"/>
      <x:c r="C33" s="85"/>
      <x:c r="D33" s="85"/>
      <x:c r="E33" s="85"/>
      <x:c r="F33" s="85"/>
      <x:c r="G33" s="85"/>
      <x:c r="H33" s="85"/>
      <x:c r="I33" s="85"/>
      <x:c r="J33" s="85"/>
      <x:c r="K33" s="85"/>
      <x:c r="L33" s="85"/>
      <x:c r="M33" s="12"/>
      <x:c r="N33" s="12"/>
    </x:row>
    <x:row r="34" ht="22" customHeight="1">
      <x:c r="A34" s="85"/>
      <x:c r="B34" s="85"/>
      <x:c r="C34" s="85"/>
      <x:c r="D34" s="85"/>
      <x:c r="E34" s="85"/>
      <x:c r="F34" s="85"/>
      <x:c r="G34" s="85"/>
      <x:c r="H34" s="85"/>
      <x:c r="I34" s="85"/>
      <x:c r="J34" s="85"/>
      <x:c r="K34" s="85"/>
      <x:c r="L34" s="85"/>
      <x:c r="M34" s="12"/>
      <x:c r="N34" s="12"/>
    </x:row>
    <x:row r="35" ht="22" customHeight="1">
      <x:c r="A35" s="85"/>
      <x:c r="B35" s="85"/>
      <x:c r="C35" s="85"/>
      <x:c r="D35" s="85"/>
      <x:c r="E35" s="85"/>
      <x:c r="F35" s="85"/>
      <x:c r="G35" s="85"/>
      <x:c r="H35" s="85"/>
      <x:c r="I35" s="85"/>
      <x:c r="J35" s="85"/>
      <x:c r="K35" s="85"/>
      <x:c r="L35" s="85"/>
      <x:c r="M35" s="12"/>
      <x:c r="N35" s="12"/>
    </x:row>
    <x:row r="36" ht="22" customHeight="1">
      <x:c r="A36" s="12"/>
      <x:c r="B36" s="12"/>
      <x:c r="C36" s="12"/>
      <x:c r="D36" s="12"/>
      <x:c r="E36" s="12"/>
      <x:c r="F36" s="12"/>
      <x:c r="G36" s="12"/>
      <x:c r="H36" s="12"/>
      <x:c r="I36" s="12"/>
      <x:c r="J36" s="12"/>
      <x:c r="K36" s="12"/>
      <x:c r="L36" s="12"/>
      <x:c r="M36" s="12"/>
      <x:c r="N36" s="12"/>
    </x:row>
    <x:row r="37" ht="22" customHeight="1">
      <x:c r="A37" s="85" t="str">
        <x:v>S03: Adaptation of 1-2-4-All by Henri Lipmanowicz and Keith McCandless. Creative Commons Attribution-ShareAlike 4.0: https://creativecommons.org/licenses/by-sa/4.0/ . Retain attribution and licence with the adapted method material. Local timings and corporate prompts are changes.</x:v>
      </x:c>
      <x:c r="B37" s="85"/>
      <x:c r="C37" s="85"/>
      <x:c r="D37" s="85"/>
      <x:c r="E37" s="85"/>
      <x:c r="F37" s="85"/>
      <x:c r="G37" s="85"/>
      <x:c r="H37" s="85"/>
      <x:c r="I37" s="85"/>
      <x:c r="J37" s="85"/>
      <x:c r="K37" s="85"/>
      <x:c r="L37" s="85"/>
      <x:c r="M37" s="12"/>
      <x:c r="N37" s="12"/>
    </x:row>
    <x:row r="38" ht="22" customHeight="1">
      <x:c r="A38" s="85"/>
      <x:c r="B38" s="85"/>
      <x:c r="C38" s="85"/>
      <x:c r="D38" s="85"/>
      <x:c r="E38" s="85"/>
      <x:c r="F38" s="85"/>
      <x:c r="G38" s="85"/>
      <x:c r="H38" s="85"/>
      <x:c r="I38" s="85"/>
      <x:c r="J38" s="85"/>
      <x:c r="K38" s="85"/>
      <x:c r="L38" s="85"/>
      <x:c r="M38" s="12"/>
      <x:c r="N38" s="12"/>
    </x:row>
    <x:row r="39" ht="22" customHeight="1">
      <x:c r="A39" s="85"/>
      <x:c r="B39" s="85"/>
      <x:c r="C39" s="85"/>
      <x:c r="D39" s="85"/>
      <x:c r="E39" s="85"/>
      <x:c r="F39" s="85"/>
      <x:c r="G39" s="85"/>
      <x:c r="H39" s="85"/>
      <x:c r="I39" s="85"/>
      <x:c r="J39" s="85"/>
      <x:c r="K39" s="85"/>
      <x:c r="L39" s="85"/>
      <x:c r="M39" s="12"/>
      <x:c r="N39" s="12"/>
    </x:row>
    <x:row r="40" ht="22" customHeight="1">
      <x:c r="A40" s="85"/>
      <x:c r="B40" s="85"/>
      <x:c r="C40" s="85"/>
      <x:c r="D40" s="85"/>
      <x:c r="E40" s="85"/>
      <x:c r="F40" s="85"/>
      <x:c r="G40" s="85"/>
      <x:c r="H40" s="85"/>
      <x:c r="I40" s="85"/>
      <x:c r="J40" s="85"/>
      <x:c r="K40" s="85"/>
      <x:c r="L40" s="85"/>
      <x:c r="M40" s="12"/>
      <x:c r="N40" s="12"/>
    </x:row>
    <x:row r="41" ht="22" customHeight="1">
      <x:c r="A41" s="12"/>
      <x:c r="B41" s="12"/>
      <x:c r="C41" s="12"/>
      <x:c r="D41" s="12"/>
      <x:c r="E41" s="12"/>
      <x:c r="F41" s="12"/>
      <x:c r="G41" s="12"/>
      <x:c r="H41" s="12"/>
      <x:c r="I41" s="12"/>
      <x:c r="J41" s="12"/>
      <x:c r="K41" s="12"/>
      <x:c r="L41" s="12"/>
      <x:c r="M41" s="12"/>
      <x:c r="N41" s="12"/>
    </x:row>
    <x:row r="42" ht="22" customHeight="1">
      <x:c r="A42" s="77" t="str">
        <x:v>Source diagnostic transcription: CS12 and PA03 have evident typographical errors tidied; spacing/capitalisation are normalised; footnote markers are omitted. Stable IDs, mixed order, numeric entry codes and N/O are explicit toolkit additions. End-to-end item15 is retained despite missing source response boxes.</x:v>
      </x:c>
      <x:c r="B42" s="77"/>
      <x:c r="C42" s="77"/>
      <x:c r="D42" s="77"/>
      <x:c r="E42" s="77"/>
      <x:c r="F42" s="77"/>
      <x:c r="G42" s="77"/>
      <x:c r="H42" s="77"/>
      <x:c r="I42" s="77"/>
      <x:c r="J42" s="77"/>
      <x:c r="K42" s="77"/>
      <x:c r="L42" s="77"/>
      <x:c r="M42" s="12"/>
      <x:c r="N42" s="12"/>
    </x:row>
    <x:row r="43" ht="22" customHeight="1">
      <x:c r="A43" s="77"/>
      <x:c r="B43" s="77"/>
      <x:c r="C43" s="77"/>
      <x:c r="D43" s="77"/>
      <x:c r="E43" s="77"/>
      <x:c r="F43" s="77"/>
      <x:c r="G43" s="77"/>
      <x:c r="H43" s="77"/>
      <x:c r="I43" s="77"/>
      <x:c r="J43" s="77"/>
      <x:c r="K43" s="77"/>
      <x:c r="L43" s="77"/>
      <x:c r="M43" s="12"/>
      <x:c r="N43" s="12"/>
    </x:row>
    <x:row r="44" ht="22" customHeight="1">
      <x:c r="A44" s="77"/>
      <x:c r="B44" s="77"/>
      <x:c r="C44" s="77"/>
      <x:c r="D44" s="77"/>
      <x:c r="E44" s="77"/>
      <x:c r="F44" s="77"/>
      <x:c r="G44" s="77"/>
      <x:c r="H44" s="77"/>
      <x:c r="I44" s="77"/>
      <x:c r="J44" s="77"/>
      <x:c r="K44" s="77"/>
      <x:c r="L44" s="77"/>
      <x:c r="M44" s="12"/>
      <x:c r="N44" s="12"/>
    </x:row>
    <x:row r="45" ht="22" customHeight="1">
      <x:c r="A45" s="77"/>
      <x:c r="B45" s="77"/>
      <x:c r="C45" s="77"/>
      <x:c r="D45" s="77"/>
      <x:c r="E45" s="77"/>
      <x:c r="F45" s="77"/>
      <x:c r="G45" s="77"/>
      <x:c r="H45" s="77"/>
      <x:c r="I45" s="77"/>
      <x:c r="J45" s="77"/>
      <x:c r="K45" s="77"/>
      <x:c r="L45" s="77"/>
      <x:c r="M45" s="12"/>
      <x:c r="N45" s="12"/>
    </x:row>
    <x:row r="46" ht="22" customHeight="1">
      <x:c r="A46" s="12"/>
      <x:c r="B46" s="12"/>
      <x:c r="C46" s="12"/>
      <x:c r="D46" s="12"/>
      <x:c r="E46" s="12"/>
      <x:c r="F46" s="12"/>
      <x:c r="G46" s="12"/>
      <x:c r="H46" s="12"/>
      <x:c r="I46" s="12"/>
      <x:c r="J46" s="12"/>
      <x:c r="K46" s="12"/>
      <x:c r="L46" s="12"/>
      <x:c r="M46" s="12"/>
      <x:c r="N46" s="12"/>
    </x:row>
    <x:row r="47" ht="22" customHeight="1">
      <x:c r="A47" s="12"/>
      <x:c r="B47" s="12"/>
      <x:c r="C47" s="12"/>
      <x:c r="D47" s="12"/>
      <x:c r="E47" s="12"/>
      <x:c r="F47" s="12"/>
      <x:c r="G47" s="12"/>
      <x:c r="H47" s="12"/>
      <x:c r="I47" s="12"/>
      <x:c r="J47" s="12"/>
      <x:c r="K47" s="12"/>
      <x:c r="L47" s="12"/>
      <x:c r="M47" s="12"/>
      <x:c r="N47" s="12"/>
    </x:row>
    <x:row r="48" ht="22" customHeight="1">
      <x:c r="A48" s="12"/>
      <x:c r="B48" s="12"/>
      <x:c r="C48" s="12"/>
      <x:c r="D48" s="12"/>
      <x:c r="E48" s="12"/>
      <x:c r="F48" s="12"/>
      <x:c r="G48" s="12"/>
      <x:c r="H48" s="12"/>
      <x:c r="I48" s="12"/>
      <x:c r="J48" s="12"/>
      <x:c r="K48" s="12"/>
      <x:c r="L48" s="12"/>
      <x:c r="M48" s="12"/>
      <x:c r="N48" s="12"/>
    </x:row>
    <x:row r="49" ht="22" customHeight="1">
      <x:c r="A49" s="12"/>
      <x:c r="B49" s="12"/>
      <x:c r="C49" s="12"/>
      <x:c r="D49" s="12"/>
      <x:c r="E49" s="12"/>
      <x:c r="F49" s="12"/>
      <x:c r="G49" s="12"/>
      <x:c r="H49" s="12"/>
      <x:c r="I49" s="12"/>
      <x:c r="J49" s="12"/>
      <x:c r="K49" s="12"/>
      <x:c r="L49" s="12"/>
      <x:c r="M49" s="12"/>
      <x:c r="N49" s="12"/>
    </x:row>
    <x:row r="50" ht="22" customHeight="1">
      <x:c r="A50" s="12"/>
      <x:c r="B50" s="12"/>
      <x:c r="C50" s="12"/>
      <x:c r="D50" s="12"/>
      <x:c r="E50" s="12"/>
      <x:c r="F50" s="12"/>
      <x:c r="G50" s="12"/>
      <x:c r="H50" s="12"/>
      <x:c r="I50" s="12"/>
      <x:c r="J50" s="12"/>
      <x:c r="K50" s="12"/>
      <x:c r="L50" s="12"/>
      <x:c r="M50" s="12"/>
      <x:c r="N50" s="12"/>
    </x:row>
    <x:row r="51" ht="22" customHeight="1">
      <x:c r="A51" s="12"/>
      <x:c r="B51" s="12"/>
      <x:c r="C51" s="12"/>
      <x:c r="D51" s="12"/>
      <x:c r="E51" s="12"/>
      <x:c r="F51" s="12"/>
      <x:c r="G51" s="12"/>
      <x:c r="H51" s="12"/>
      <x:c r="I51" s="12"/>
      <x:c r="J51" s="12"/>
      <x:c r="K51" s="12"/>
      <x:c r="L51" s="12"/>
      <x:c r="M51" s="12"/>
      <x:c r="N51" s="12"/>
    </x:row>
    <x:row r="52" ht="22" customHeight="1">
      <x:c r="A52" s="12"/>
      <x:c r="B52" s="12"/>
      <x:c r="C52" s="12"/>
      <x:c r="D52" s="12"/>
      <x:c r="E52" s="12"/>
      <x:c r="F52" s="12"/>
      <x:c r="G52" s="12"/>
      <x:c r="H52" s="12"/>
      <x:c r="I52" s="12"/>
      <x:c r="J52" s="12"/>
      <x:c r="K52" s="12"/>
      <x:c r="L52" s="12"/>
      <x:c r="M52" s="12"/>
      <x:c r="N52" s="12"/>
    </x:row>
    <x:row r="53" ht="22" customHeight="1">
      <x:c r="A53" s="12"/>
      <x:c r="B53" s="12"/>
      <x:c r="C53" s="12"/>
      <x:c r="D53" s="12"/>
      <x:c r="E53" s="12"/>
      <x:c r="F53" s="12"/>
      <x:c r="G53" s="12"/>
      <x:c r="H53" s="12"/>
      <x:c r="I53" s="12"/>
      <x:c r="J53" s="12"/>
      <x:c r="K53" s="12"/>
      <x:c r="L53" s="12"/>
      <x:c r="M53" s="12"/>
      <x:c r="N53" s="12"/>
    </x:row>
    <x:row r="54" ht="22" customHeight="1">
      <x:c r="A54" s="12"/>
      <x:c r="B54" s="12"/>
      <x:c r="C54" s="12"/>
      <x:c r="D54" s="12"/>
      <x:c r="E54" s="12"/>
      <x:c r="F54" s="12"/>
      <x:c r="G54" s="12"/>
      <x:c r="H54" s="12"/>
      <x:c r="I54" s="12"/>
      <x:c r="J54" s="12"/>
      <x:c r="K54" s="12"/>
      <x:c r="L54" s="12"/>
      <x:c r="M54" s="12"/>
      <x:c r="N54" s="12"/>
    </x:row>
    <x:row r="55" ht="22" customHeight="1">
      <x:c r="A55" s="12"/>
      <x:c r="B55" s="12"/>
      <x:c r="C55" s="12"/>
      <x:c r="D55" s="12"/>
      <x:c r="E55" s="12"/>
      <x:c r="F55" s="12"/>
      <x:c r="G55" s="12"/>
      <x:c r="H55" s="12"/>
      <x:c r="I55" s="12"/>
      <x:c r="J55" s="12"/>
      <x:c r="K55" s="12"/>
      <x:c r="L55" s="12"/>
      <x:c r="M55" s="12"/>
      <x:c r="N55" s="12"/>
    </x:row>
    <x:row r="56" ht="22" customHeight="1">
      <x:c r="A56" s="12"/>
      <x:c r="B56" s="12"/>
      <x:c r="C56" s="12"/>
      <x:c r="D56" s="12"/>
      <x:c r="E56" s="12"/>
      <x:c r="F56" s="12"/>
      <x:c r="G56" s="12"/>
      <x:c r="H56" s="12"/>
      <x:c r="I56" s="12"/>
      <x:c r="J56" s="12"/>
      <x:c r="K56" s="12"/>
      <x:c r="L56" s="12"/>
      <x:c r="M56" s="12"/>
      <x:c r="N56" s="12"/>
    </x:row>
    <x:row r="57" ht="22" customHeight="1">
      <x:c r="A57" s="12"/>
      <x:c r="B57" s="12"/>
      <x:c r="C57" s="12"/>
      <x:c r="D57" s="12"/>
      <x:c r="E57" s="12"/>
      <x:c r="F57" s="12"/>
      <x:c r="G57" s="12"/>
      <x:c r="H57" s="12"/>
      <x:c r="I57" s="12"/>
      <x:c r="J57" s="12"/>
      <x:c r="K57" s="12"/>
      <x:c r="L57" s="12"/>
      <x:c r="M57" s="12"/>
      <x:c r="N57" s="12"/>
    </x:row>
    <x:row r="58" ht="22" customHeight="1">
      <x:c r="A58" s="12"/>
      <x:c r="B58" s="12"/>
      <x:c r="C58" s="12"/>
      <x:c r="D58" s="12"/>
      <x:c r="E58" s="12"/>
      <x:c r="F58" s="12"/>
      <x:c r="G58" s="12"/>
      <x:c r="H58" s="12"/>
      <x:c r="I58" s="12"/>
      <x:c r="J58" s="12"/>
      <x:c r="K58" s="12"/>
      <x:c r="L58" s="12"/>
      <x:c r="M58" s="12"/>
      <x:c r="N58" s="12"/>
    </x:row>
    <x:row r="59" ht="22" customHeight="1">
      <x:c r="A59" s="12"/>
      <x:c r="B59" s="12"/>
      <x:c r="C59" s="12"/>
      <x:c r="D59" s="12"/>
      <x:c r="E59" s="12"/>
      <x:c r="F59" s="12"/>
      <x:c r="G59" s="12"/>
      <x:c r="H59" s="12"/>
      <x:c r="I59" s="12"/>
      <x:c r="J59" s="12"/>
      <x:c r="K59" s="12"/>
      <x:c r="L59" s="12"/>
      <x:c r="M59" s="12"/>
      <x:c r="N59" s="12"/>
    </x:row>
    <x:row r="60" ht="22" customHeight="1">
      <x:c r="A60" s="12"/>
      <x:c r="B60" s="12"/>
      <x:c r="C60" s="12"/>
      <x:c r="D60" s="12"/>
      <x:c r="E60" s="12"/>
      <x:c r="F60" s="12"/>
      <x:c r="G60" s="12"/>
      <x:c r="H60" s="12"/>
      <x:c r="I60" s="12"/>
      <x:c r="J60" s="12"/>
      <x:c r="K60" s="12"/>
      <x:c r="L60" s="12"/>
      <x:c r="M60" s="12"/>
      <x:c r="N60" s="12"/>
    </x:row>
    <x:row r="61" ht="22" customHeight="1">
      <x:c r="A61" s="12"/>
      <x:c r="B61" s="12"/>
      <x:c r="C61" s="12"/>
      <x:c r="D61" s="12"/>
      <x:c r="E61" s="12"/>
      <x:c r="F61" s="12"/>
      <x:c r="G61" s="12"/>
      <x:c r="H61" s="12"/>
      <x:c r="I61" s="12"/>
      <x:c r="J61" s="12"/>
      <x:c r="K61" s="12"/>
      <x:c r="L61" s="12"/>
      <x:c r="M61" s="12"/>
      <x:c r="N61" s="12"/>
    </x:row>
    <x:row r="62" ht="22" customHeight="1">
      <x:c r="A62" s="12"/>
      <x:c r="B62" s="12"/>
      <x:c r="C62" s="12"/>
      <x:c r="D62" s="12"/>
      <x:c r="E62" s="12"/>
      <x:c r="F62" s="12"/>
      <x:c r="G62" s="12"/>
      <x:c r="H62" s="12"/>
      <x:c r="I62" s="12"/>
      <x:c r="J62" s="12"/>
      <x:c r="K62" s="12"/>
      <x:c r="L62" s="12"/>
      <x:c r="M62" s="12"/>
      <x:c r="N62" s="12"/>
    </x:row>
    <x:row r="63" ht="22" customHeight="1">
      <x:c r="A63" s="12"/>
      <x:c r="B63" s="12"/>
      <x:c r="C63" s="12"/>
      <x:c r="D63" s="12"/>
      <x:c r="E63" s="12"/>
      <x:c r="F63" s="12"/>
      <x:c r="G63" s="12"/>
      <x:c r="H63" s="12"/>
      <x:c r="I63" s="12"/>
      <x:c r="J63" s="12"/>
      <x:c r="K63" s="12"/>
      <x:c r="L63" s="12"/>
      <x:c r="M63" s="12"/>
      <x:c r="N63" s="12"/>
    </x:row>
    <x:row r="64" ht="22" customHeight="1">
      <x:c r="A64" s="12"/>
      <x:c r="B64" s="12"/>
      <x:c r="C64" s="12"/>
      <x:c r="D64" s="12"/>
      <x:c r="E64" s="12"/>
      <x:c r="F64" s="12"/>
      <x:c r="G64" s="12"/>
      <x:c r="H64" s="12"/>
      <x:c r="I64" s="12"/>
      <x:c r="J64" s="12"/>
      <x:c r="K64" s="12"/>
      <x:c r="L64" s="12"/>
      <x:c r="M64" s="12"/>
      <x:c r="N64" s="12"/>
    </x:row>
    <x:row r="65" ht="22" customHeight="1">
      <x:c r="A65" s="12"/>
      <x:c r="B65" s="12"/>
      <x:c r="C65" s="12"/>
      <x:c r="D65" s="12"/>
      <x:c r="E65" s="12"/>
      <x:c r="F65" s="12"/>
      <x:c r="G65" s="12"/>
      <x:c r="H65" s="12"/>
      <x:c r="I65" s="12"/>
      <x:c r="J65" s="12"/>
      <x:c r="K65" s="12"/>
      <x:c r="L65" s="12"/>
      <x:c r="M65" s="12"/>
      <x:c r="N65" s="12"/>
    </x:row>
    <x:row r="66" ht="22" customHeight="1">
      <x:c r="A66" s="12"/>
      <x:c r="B66" s="12"/>
      <x:c r="C66" s="12"/>
      <x:c r="D66" s="12"/>
      <x:c r="E66" s="12"/>
      <x:c r="F66" s="12"/>
      <x:c r="G66" s="12"/>
      <x:c r="H66" s="12"/>
      <x:c r="I66" s="12"/>
      <x:c r="J66" s="12"/>
      <x:c r="K66" s="12"/>
      <x:c r="L66" s="12"/>
      <x:c r="M66" s="12"/>
      <x:c r="N66" s="12"/>
    </x:row>
    <x:row r="67" ht="22" customHeight="1">
      <x:c r="A67" s="12"/>
      <x:c r="B67" s="12"/>
      <x:c r="C67" s="12"/>
      <x:c r="D67" s="12"/>
      <x:c r="E67" s="12"/>
      <x:c r="F67" s="12"/>
      <x:c r="G67" s="12"/>
      <x:c r="H67" s="12"/>
      <x:c r="I67" s="12"/>
      <x:c r="J67" s="12"/>
      <x:c r="K67" s="12"/>
      <x:c r="L67" s="12"/>
      <x:c r="M67" s="12"/>
      <x:c r="N67" s="12"/>
    </x:row>
    <x:row r="68" ht="22" customHeight="1">
      <x:c r="A68" s="12"/>
      <x:c r="B68" s="12"/>
      <x:c r="C68" s="12"/>
      <x:c r="D68" s="12"/>
      <x:c r="E68" s="12"/>
      <x:c r="F68" s="12"/>
      <x:c r="G68" s="12"/>
      <x:c r="H68" s="12"/>
      <x:c r="I68" s="12"/>
      <x:c r="J68" s="12"/>
      <x:c r="K68" s="12"/>
      <x:c r="L68" s="12"/>
      <x:c r="M68" s="12"/>
      <x:c r="N68" s="12"/>
    </x:row>
    <x:row r="69" ht="22" customHeight="1">
      <x:c r="A69" s="12"/>
      <x:c r="B69" s="12"/>
      <x:c r="C69" s="12"/>
      <x:c r="D69" s="12"/>
      <x:c r="E69" s="12"/>
      <x:c r="F69" s="12"/>
      <x:c r="G69" s="12"/>
      <x:c r="H69" s="12"/>
      <x:c r="I69" s="12"/>
      <x:c r="J69" s="12"/>
      <x:c r="K69" s="12"/>
      <x:c r="L69" s="12"/>
      <x:c r="M69" s="12"/>
      <x:c r="N69" s="12"/>
    </x:row>
    <x:row r="70" ht="22" customHeight="1">
      <x:c r="A70" s="12"/>
      <x:c r="B70" s="12"/>
      <x:c r="C70" s="12"/>
      <x:c r="D70" s="12"/>
      <x:c r="E70" s="12"/>
      <x:c r="F70" s="12"/>
      <x:c r="G70" s="12"/>
      <x:c r="H70" s="12"/>
      <x:c r="I70" s="12"/>
      <x:c r="J70" s="12"/>
      <x:c r="K70" s="12"/>
      <x:c r="L70" s="12"/>
      <x:c r="M70" s="12"/>
      <x:c r="N70" s="12"/>
    </x:row>
    <x:row r="71" ht="22" customHeight="1">
      <x:c r="A71" s="12"/>
      <x:c r="B71" s="12"/>
      <x:c r="C71" s="12"/>
      <x:c r="D71" s="12"/>
      <x:c r="E71" s="12"/>
      <x:c r="F71" s="12"/>
      <x:c r="G71" s="12"/>
      <x:c r="H71" s="12"/>
      <x:c r="I71" s="12"/>
      <x:c r="J71" s="12"/>
      <x:c r="K71" s="12"/>
      <x:c r="L71" s="12"/>
      <x:c r="M71" s="12"/>
      <x:c r="N71" s="12"/>
    </x:row>
    <x:row r="72" ht="22" customHeight="1">
      <x:c r="A72" s="12"/>
      <x:c r="B72" s="12"/>
      <x:c r="C72" s="12"/>
      <x:c r="D72" s="12"/>
      <x:c r="E72" s="12"/>
      <x:c r="F72" s="12"/>
      <x:c r="G72" s="12"/>
      <x:c r="H72" s="12"/>
      <x:c r="I72" s="12"/>
      <x:c r="J72" s="12"/>
      <x:c r="K72" s="12"/>
      <x:c r="L72" s="12"/>
      <x:c r="M72" s="12"/>
      <x:c r="N72" s="12"/>
    </x:row>
    <x:row r="73" ht="22" customHeight="1">
      <x:c r="A73" s="12"/>
      <x:c r="B73" s="12"/>
      <x:c r="C73" s="12"/>
      <x:c r="D73" s="12"/>
      <x:c r="E73" s="12"/>
      <x:c r="F73" s="12"/>
      <x:c r="G73" s="12"/>
      <x:c r="H73" s="12"/>
      <x:c r="I73" s="12"/>
      <x:c r="J73" s="12"/>
      <x:c r="K73" s="12"/>
      <x:c r="L73" s="12"/>
      <x:c r="M73" s="12"/>
      <x:c r="N73" s="12"/>
    </x:row>
    <x:row r="74" ht="22" customHeight="1">
      <x:c r="A74" s="12"/>
      <x:c r="B74" s="12"/>
      <x:c r="C74" s="12"/>
      <x:c r="D74" s="12"/>
      <x:c r="E74" s="12"/>
      <x:c r="F74" s="12"/>
      <x:c r="G74" s="12"/>
      <x:c r="H74" s="12"/>
      <x:c r="I74" s="12"/>
      <x:c r="J74" s="12"/>
      <x:c r="K74" s="12"/>
      <x:c r="L74" s="12"/>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32:L35"/>
    <x:mergeCell ref="A37:L40"/>
    <x:mergeCell ref="A42:L45"/>
  </x:mergeCells>
  <x:pageMargins left="0.7" right="0.7" top="0.75" bottom="0.75" header="0.3" footer="0.3"/>
</x:worksheet>
</file>

<file path=xl/worksheets/sheet85.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6" hidden="0" customWidth="1"/>
    <x:col min="2" max="2" width="62" hidden="0" customWidth="1"/>
    <x:col min="3" max="3" width="70"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LISTS &amp; RULES | WORKBOOK CONVENTIONS</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Supporting labels and anchors; these are not normative benchmarks.</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12"/>
      <x:c r="B8" s="12"/>
      <x:c r="C8" s="12"/>
      <x:c r="D8" s="12"/>
      <x:c r="E8" s="12"/>
      <x:c r="F8" s="12"/>
      <x:c r="G8" s="12"/>
      <x:c r="H8" s="12"/>
      <x:c r="I8" s="12"/>
      <x:c r="J8" s="12"/>
      <x:c r="K8" s="12"/>
      <x:c r="L8" s="12"/>
      <x:c r="M8" s="12"/>
      <x:c r="N8" s="12"/>
    </x:row>
    <x:row r="9" ht="22" customHeight="1">
      <x:c r="A9" s="12"/>
      <x:c r="B9" s="12"/>
      <x:c r="C9" s="12"/>
      <x:c r="D9" s="12"/>
      <x:c r="E9" s="12"/>
      <x:c r="F9" s="12"/>
      <x:c r="G9" s="12"/>
      <x:c r="H9" s="12"/>
      <x:c r="I9" s="12"/>
      <x:c r="J9" s="12"/>
      <x:c r="K9" s="12"/>
      <x:c r="L9" s="12"/>
      <x:c r="M9" s="12"/>
      <x:c r="N9" s="12"/>
    </x:row>
    <x:row r="10" ht="34" customHeight="1">
      <x:c r="A10" s="199" t="str">
        <x:v>Code</x:v>
      </x:c>
      <x:c r="B10" s="199" t="str">
        <x:v>Meaning</x:v>
      </x:c>
      <x:c r="C10" s="199" t="str">
        <x:v>Use</x:v>
      </x:c>
      <x:c r="D10" s="12"/>
      <x:c r="E10" s="12"/>
      <x:c r="F10" s="12"/>
      <x:c r="G10" s="12"/>
      <x:c r="H10" s="12"/>
      <x:c r="I10" s="12"/>
      <x:c r="J10" s="12"/>
      <x:c r="K10" s="12"/>
      <x:c r="L10" s="12"/>
      <x:c r="M10" s="12"/>
      <x:c r="N10" s="12"/>
    </x:row>
    <x:row r="11" ht="40" customHeight="1">
      <x:c r="A11" s="12" t="str">
        <x:v>H</x:v>
      </x:c>
      <x:c r="B11" s="12" t="str">
        <x:v>Hierarchical</x:v>
      </x:c>
      <x:c r="C11" s="12" t="str">
        <x:v>Facilitator directs the relevant process decision.</x:v>
      </x:c>
      <x:c r="D11" s="12"/>
      <x:c r="E11" s="12"/>
      <x:c r="F11" s="12"/>
      <x:c r="G11" s="12"/>
      <x:c r="H11" s="12"/>
      <x:c r="I11" s="12"/>
      <x:c r="J11" s="12"/>
      <x:c r="K11" s="12"/>
      <x:c r="L11" s="12"/>
      <x:c r="M11" s="12"/>
      <x:c r="N11" s="12"/>
    </x:row>
    <x:row r="12" ht="40" customHeight="1">
      <x:c r="A12" s="12" t="str">
        <x:v>C</x:v>
      </x:c>
      <x:c r="B12" s="12" t="str">
        <x:v>Co-operative</x:v>
      </x:c>
      <x:c r="C12" s="12" t="str">
        <x:v>Facilitator and group share the process decision.</x:v>
      </x:c>
      <x:c r="D12" s="12"/>
      <x:c r="E12" s="12"/>
      <x:c r="F12" s="12"/>
      <x:c r="G12" s="12"/>
      <x:c r="H12" s="12"/>
      <x:c r="I12" s="12"/>
      <x:c r="J12" s="12"/>
      <x:c r="K12" s="12"/>
      <x:c r="L12" s="12"/>
      <x:c r="M12" s="12"/>
      <x:c r="N12" s="12"/>
    </x:row>
    <x:row r="13" ht="40" customHeight="1">
      <x:c r="A13" s="12" t="str">
        <x:v>A</x:v>
      </x:c>
      <x:c r="B13" s="12" t="str">
        <x:v>Autonomous</x:v>
      </x:c>
      <x:c r="C13" s="12" t="str">
        <x:v>Group self-directs within the real mandate.</x:v>
      </x:c>
      <x:c r="D13" s="12"/>
      <x:c r="E13" s="12"/>
      <x:c r="F13" s="12"/>
      <x:c r="G13" s="12"/>
      <x:c r="H13" s="12"/>
      <x:c r="I13" s="12"/>
      <x:c r="J13" s="12"/>
      <x:c r="K13" s="12"/>
      <x:c r="L13" s="12"/>
      <x:c r="M13" s="12"/>
      <x:c r="N13" s="12"/>
    </x:row>
    <x:row r="14" ht="40" customHeight="1">
      <x:c r="A14" s="12" t="str">
        <x:v>1 (source)</x:v>
      </x:c>
      <x:c r="B14" s="12" t="str">
        <x:v>Rarely/never</x:v>
      </x:c>
      <x:c r="C14" s="12" t="str">
        <x:v>Frequency code, not quality.</x:v>
      </x:c>
      <x:c r="D14" s="12"/>
      <x:c r="E14" s="12"/>
      <x:c r="F14" s="12"/>
      <x:c r="G14" s="12"/>
      <x:c r="H14" s="12"/>
      <x:c r="I14" s="12"/>
      <x:c r="J14" s="12"/>
      <x:c r="K14" s="12"/>
      <x:c r="L14" s="12"/>
      <x:c r="M14" s="12"/>
      <x:c r="N14" s="12"/>
    </x:row>
    <x:row r="15" ht="40" customHeight="1">
      <x:c r="A15" s="12" t="str">
        <x:v>2 (source)</x:v>
      </x:c>
      <x:c r="B15" s="12" t="str">
        <x:v>Sometimes</x:v>
      </x:c>
      <x:c r="C15" s="12" t="str">
        <x:v>Frequency code, not quality.</x:v>
      </x:c>
      <x:c r="D15" s="12"/>
      <x:c r="E15" s="12"/>
      <x:c r="F15" s="12"/>
      <x:c r="G15" s="12"/>
      <x:c r="H15" s="12"/>
      <x:c r="I15" s="12"/>
      <x:c r="J15" s="12"/>
      <x:c r="K15" s="12"/>
      <x:c r="L15" s="12"/>
      <x:c r="M15" s="12"/>
      <x:c r="N15" s="12"/>
    </x:row>
    <x:row r="16" ht="40" customHeight="1">
      <x:c r="A16" s="12" t="str">
        <x:v>3 (source)</x:v>
      </x:c>
      <x:c r="B16" s="12" t="str">
        <x:v>Often</x:v>
      </x:c>
      <x:c r="C16" s="12" t="str">
        <x:v>Frequency code, not quality.</x:v>
      </x:c>
      <x:c r="D16" s="12"/>
      <x:c r="E16" s="12"/>
      <x:c r="F16" s="12"/>
      <x:c r="G16" s="12"/>
      <x:c r="H16" s="12"/>
      <x:c r="I16" s="12"/>
      <x:c r="J16" s="12"/>
      <x:c r="K16" s="12"/>
      <x:c r="L16" s="12"/>
      <x:c r="M16" s="12"/>
      <x:c r="N16" s="12"/>
    </x:row>
    <x:row r="17" ht="40" customHeight="1">
      <x:c r="A17" s="12" t="str">
        <x:v>4 (source)</x:v>
      </x:c>
      <x:c r="B17" s="12" t="str">
        <x:v>Mostly/always</x:v>
      </x:c>
      <x:c r="C17" s="12" t="str">
        <x:v>Frequency code, not quality.</x:v>
      </x:c>
      <x:c r="D17" s="12"/>
      <x:c r="E17" s="12"/>
      <x:c r="F17" s="12"/>
      <x:c r="G17" s="12"/>
      <x:c r="H17" s="12"/>
      <x:c r="I17" s="12"/>
      <x:c r="J17" s="12"/>
      <x:c r="K17" s="12"/>
      <x:c r="L17" s="12"/>
      <x:c r="M17" s="12"/>
      <x:c r="N17" s="12"/>
    </x:row>
    <x:row r="18" ht="40" customHeight="1">
      <x:c r="A18" s="12" t="str">
        <x:v>N/O</x:v>
      </x:c>
      <x:c r="B18" s="12" t="str">
        <x:v>No opportunity / not observed / not able to judge</x:v>
      </x:c>
      <x:c r="C18" s="12" t="str">
        <x:v>Context depends on instrument; excluded from numeric summaries.</x:v>
      </x:c>
      <x:c r="D18" s="12"/>
      <x:c r="E18" s="12"/>
      <x:c r="F18" s="12"/>
      <x:c r="G18" s="12"/>
      <x:c r="H18" s="12"/>
      <x:c r="I18" s="12"/>
      <x:c r="J18" s="12"/>
      <x:c r="K18" s="12"/>
      <x:c r="L18" s="12"/>
      <x:c r="M18" s="12"/>
      <x:c r="N18" s="12"/>
    </x:row>
    <x:row r="19" ht="40" customHeight="1">
      <x:c r="A19" s="12" t="str">
        <x:v>1 (quality)</x:v>
      </x:c>
      <x:c r="B19" s="12" t="str">
        <x:v>Supported foundation</x:v>
      </x:c>
      <x:c r="C19" s="12" t="str">
        <x:v>Substantial guidance needed for the behaviour.</x:v>
      </x:c>
      <x:c r="D19" s="12"/>
      <x:c r="E19" s="12"/>
      <x:c r="F19" s="12"/>
      <x:c r="G19" s="12"/>
      <x:c r="H19" s="12"/>
      <x:c r="I19" s="12"/>
      <x:c r="J19" s="12"/>
      <x:c r="K19" s="12"/>
      <x:c r="L19" s="12"/>
      <x:c r="M19" s="12"/>
      <x:c r="N19" s="12"/>
    </x:row>
    <x:row r="20" ht="40" customHeight="1">
      <x:c r="A20" s="12" t="str">
        <x:v>2 (quality)</x:v>
      </x:c>
      <x:c r="B20" s="12" t="str">
        <x:v>Developing consistency</x:v>
      </x:c>
      <x:c r="C20" s="12" t="str">
        <x:v>Some support or inconsistency in straightforward work.</x:v>
      </x:c>
      <x:c r="D20" s="12"/>
      <x:c r="E20" s="12"/>
      <x:c r="F20" s="12"/>
      <x:c r="G20" s="12"/>
      <x:c r="H20" s="12"/>
      <x:c r="I20" s="12"/>
      <x:c r="J20" s="12"/>
      <x:c r="K20" s="12"/>
      <x:c r="L20" s="12"/>
      <x:c r="M20" s="12"/>
      <x:c r="N20" s="12"/>
    </x:row>
    <x:row r="21" ht="40" customHeight="1">
      <x:c r="A21" s="12" t="str">
        <x:v>3 (quality)</x:v>
      </x:c>
      <x:c r="B21" s="12" t="str">
        <x:v>Independent routine practice</x:v>
      </x:c>
      <x:c r="C21" s="12" t="str">
        <x:v>Reliable familiar practice with clear reasoning.</x:v>
      </x:c>
      <x:c r="D21" s="12"/>
      <x:c r="E21" s="12"/>
      <x:c r="F21" s="12"/>
      <x:c r="G21" s="12"/>
      <x:c r="H21" s="12"/>
      <x:c r="I21" s="12"/>
      <x:c r="J21" s="12"/>
      <x:c r="K21" s="12"/>
      <x:c r="L21" s="12"/>
      <x:c r="M21" s="12"/>
      <x:c r="N21" s="12"/>
    </x:row>
    <x:row r="22" ht="40" customHeight="1">
      <x:c r="A22" s="12" t="str">
        <x:v>4 (quality)</x:v>
      </x:c>
      <x:c r="B22" s="12" t="str">
        <x:v>Adaptive practice</x:v>
      </x:c>
      <x:c r="C22" s="12" t="str">
        <x:v>Thoughtful adjustment in complex conditions.</x:v>
      </x:c>
      <x:c r="D22" s="12"/>
      <x:c r="E22" s="12"/>
      <x:c r="F22" s="12"/>
      <x:c r="G22" s="12"/>
      <x:c r="H22" s="12"/>
      <x:c r="I22" s="12"/>
      <x:c r="J22" s="12"/>
      <x:c r="K22" s="12"/>
      <x:c r="L22" s="12"/>
      <x:c r="M22" s="12"/>
      <x:c r="N22" s="12"/>
    </x:row>
    <x:row r="23" ht="40" customHeight="1">
      <x:c r="A23" s="12" t="str">
        <x:v>1 (feedback)</x:v>
      </x:c>
      <x:c r="B23" s="12" t="str">
        <x:v>Strongly disagree</x:v>
      </x:c>
      <x:c r="C23" s="12" t="str">
        <x:v>Original participant feedback agreement scale.</x:v>
      </x:c>
      <x:c r="D23" s="12"/>
      <x:c r="E23" s="12"/>
      <x:c r="F23" s="12"/>
      <x:c r="G23" s="12"/>
      <x:c r="H23" s="12"/>
      <x:c r="I23" s="12"/>
      <x:c r="J23" s="12"/>
      <x:c r="K23" s="12"/>
      <x:c r="L23" s="12"/>
      <x:c r="M23" s="12"/>
      <x:c r="N23" s="12"/>
    </x:row>
    <x:row r="24" ht="40" customHeight="1">
      <x:c r="A24" s="12" t="str">
        <x:v>2 (feedback)</x:v>
      </x:c>
      <x:c r="B24" s="12" t="str">
        <x:v>Disagree</x:v>
      </x:c>
      <x:c r="C24" s="12" t="str">
        <x:v>Original participant feedback agreement scale.</x:v>
      </x:c>
      <x:c r="D24" s="12"/>
      <x:c r="E24" s="12"/>
      <x:c r="F24" s="12"/>
      <x:c r="G24" s="12"/>
      <x:c r="H24" s="12"/>
      <x:c r="I24" s="12"/>
      <x:c r="J24" s="12"/>
      <x:c r="K24" s="12"/>
      <x:c r="L24" s="12"/>
      <x:c r="M24" s="12"/>
      <x:c r="N24" s="12"/>
    </x:row>
    <x:row r="25" ht="40" customHeight="1">
      <x:c r="A25" s="12" t="str">
        <x:v>3 (feedback)</x:v>
      </x:c>
      <x:c r="B25" s="12" t="str">
        <x:v>Agree</x:v>
      </x:c>
      <x:c r="C25" s="12" t="str">
        <x:v>Original participant feedback agreement scale.</x:v>
      </x:c>
      <x:c r="D25" s="12"/>
      <x:c r="E25" s="12"/>
      <x:c r="F25" s="12"/>
      <x:c r="G25" s="12"/>
      <x:c r="H25" s="12"/>
      <x:c r="I25" s="12"/>
      <x:c r="J25" s="12"/>
      <x:c r="K25" s="12"/>
      <x:c r="L25" s="12"/>
      <x:c r="M25" s="12"/>
      <x:c r="N25" s="12"/>
    </x:row>
    <x:row r="26" ht="40" customHeight="1">
      <x:c r="A26" s="12" t="str">
        <x:v>4 (feedback)</x:v>
      </x:c>
      <x:c r="B26" s="12" t="str">
        <x:v>Strongly agree</x:v>
      </x:c>
      <x:c r="C26" s="12" t="str">
        <x:v>Original participant feedback agreement scale.</x:v>
      </x:c>
      <x:c r="D26" s="12"/>
      <x:c r="E26" s="12"/>
      <x:c r="F26" s="12"/>
      <x:c r="G26" s="12"/>
      <x:c r="H26" s="12"/>
      <x:c r="I26" s="12"/>
      <x:c r="J26" s="12"/>
      <x:c r="K26" s="12"/>
      <x:c r="L26" s="12"/>
      <x:c r="M26" s="12"/>
      <x:c r="N26" s="12"/>
    </x:row>
    <x:row r="27" ht="22" customHeight="1">
      <x:c r="A27" s="12"/>
      <x:c r="B27" s="12"/>
      <x:c r="C27" s="12"/>
      <x:c r="D27" s="12"/>
      <x:c r="E27" s="12"/>
      <x:c r="F27" s="12"/>
      <x:c r="G27" s="12"/>
      <x:c r="H27" s="12"/>
      <x:c r="I27" s="12"/>
      <x:c r="J27" s="12"/>
      <x:c r="K27" s="12"/>
      <x:c r="L27" s="12"/>
      <x:c r="M27" s="12"/>
      <x:c r="N27" s="12"/>
    </x:row>
    <x:row r="28" ht="22" customHeight="1">
      <x:c r="A28" s="12"/>
      <x:c r="B28" s="12"/>
      <x:c r="C28" s="12"/>
      <x:c r="D28" s="12"/>
      <x:c r="E28" s="12"/>
      <x:c r="F28" s="12"/>
      <x:c r="G28" s="12"/>
      <x:c r="H28" s="12"/>
      <x:c r="I28" s="12"/>
      <x:c r="J28" s="12"/>
      <x:c r="K28" s="12"/>
      <x:c r="L28" s="12"/>
      <x:c r="M28" s="12"/>
      <x:c r="N28" s="12"/>
    </x:row>
    <x:row r="29" ht="22" customHeight="1">
      <x:c r="A29" s="12"/>
      <x:c r="B29" s="12"/>
      <x:c r="C29" s="12"/>
      <x:c r="D29" s="12"/>
      <x:c r="E29" s="12"/>
      <x:c r="F29" s="12"/>
      <x:c r="G29" s="12"/>
      <x:c r="H29" s="12"/>
      <x:c r="I29" s="12"/>
      <x:c r="J29" s="12"/>
      <x:c r="K29" s="12"/>
      <x:c r="L29" s="12"/>
      <x:c r="M29" s="12"/>
      <x:c r="N29" s="12"/>
    </x:row>
    <x:row r="30" ht="22" customHeight="1">
      <x:c r="A30" s="12"/>
      <x:c r="B30" s="12"/>
      <x:c r="C30" s="12"/>
      <x:c r="D30" s="12"/>
      <x:c r="E30" s="12"/>
      <x:c r="F30" s="12"/>
      <x:c r="G30" s="12"/>
      <x:c r="H30" s="12"/>
      <x:c r="I30" s="12"/>
      <x:c r="J30" s="12"/>
      <x:c r="K30" s="12"/>
      <x:c r="L30" s="12"/>
      <x:c r="M30" s="12"/>
      <x:c r="N30" s="12"/>
    </x:row>
    <x:row r="31" ht="22" customHeight="1">
      <x:c r="A31" s="12"/>
      <x:c r="B31" s="12"/>
      <x:c r="C31" s="12"/>
      <x:c r="D31" s="12"/>
      <x:c r="E31" s="12"/>
      <x:c r="F31" s="12"/>
      <x:c r="G31" s="12"/>
      <x:c r="H31" s="12"/>
      <x:c r="I31" s="12"/>
      <x:c r="J31" s="12"/>
      <x:c r="K31" s="12"/>
      <x:c r="L31" s="12"/>
      <x:c r="M31" s="12"/>
      <x:c r="N31" s="12"/>
    </x:row>
    <x:row r="32" ht="22" customHeight="1">
      <x:c r="A32" s="12"/>
      <x:c r="B32" s="12"/>
      <x:c r="C32" s="12"/>
      <x:c r="D32" s="12"/>
      <x:c r="E32" s="12"/>
      <x:c r="F32" s="12"/>
      <x:c r="G32" s="12"/>
      <x:c r="H32" s="12"/>
      <x:c r="I32" s="12"/>
      <x:c r="J32" s="12"/>
      <x:c r="K32" s="12"/>
      <x:c r="L32" s="12"/>
      <x:c r="M32" s="12"/>
      <x:c r="N32" s="12"/>
    </x:row>
    <x:row r="33" ht="22" customHeight="1">
      <x:c r="A33" s="12"/>
      <x:c r="B33" s="12"/>
      <x:c r="C33" s="12"/>
      <x:c r="D33" s="12"/>
      <x:c r="E33" s="12"/>
      <x:c r="F33" s="12"/>
      <x:c r="G33" s="12"/>
      <x:c r="H33" s="12"/>
      <x:c r="I33" s="12"/>
      <x:c r="J33" s="12"/>
      <x:c r="K33" s="12"/>
      <x:c r="L33" s="12"/>
      <x:c r="M33" s="12"/>
      <x:c r="N33" s="12"/>
    </x:row>
    <x:row r="34" ht="22" customHeight="1">
      <x:c r="A34" s="12"/>
      <x:c r="B34" s="12"/>
      <x:c r="C34" s="12"/>
      <x:c r="D34" s="12"/>
      <x:c r="E34" s="12"/>
      <x:c r="F34" s="12"/>
      <x:c r="G34" s="12"/>
      <x:c r="H34" s="12"/>
      <x:c r="I34" s="12"/>
      <x:c r="J34" s="12"/>
      <x:c r="K34" s="12"/>
      <x:c r="L34" s="12"/>
      <x:c r="M34" s="12"/>
      <x:c r="N34" s="12"/>
    </x:row>
    <x:row r="35" ht="22" customHeight="1">
      <x:c r="A35" s="12"/>
      <x:c r="B35" s="12"/>
      <x:c r="C35" s="12"/>
      <x:c r="D35" s="12"/>
      <x:c r="E35" s="12"/>
      <x:c r="F35" s="12"/>
      <x:c r="G35" s="12"/>
      <x:c r="H35" s="12"/>
      <x:c r="I35" s="12"/>
      <x:c r="J35" s="12"/>
      <x:c r="K35" s="12"/>
      <x:c r="L35" s="12"/>
      <x:c r="M35" s="12"/>
      <x:c r="N35" s="12"/>
    </x:row>
    <x:row r="36" ht="22" customHeight="1">
      <x:c r="A36" s="12"/>
      <x:c r="B36" s="12"/>
      <x:c r="C36" s="12"/>
      <x:c r="D36" s="12"/>
      <x:c r="E36" s="12"/>
      <x:c r="F36" s="12"/>
      <x:c r="G36" s="12"/>
      <x:c r="H36" s="12"/>
      <x:c r="I36" s="12"/>
      <x:c r="J36" s="12"/>
      <x:c r="K36" s="12"/>
      <x:c r="L36" s="12"/>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12"/>
      <x:c r="B39" s="12"/>
      <x:c r="C39" s="12"/>
      <x:c r="D39" s="12"/>
      <x:c r="E39" s="12"/>
      <x:c r="F39" s="12"/>
      <x:c r="G39" s="12"/>
      <x:c r="H39" s="12"/>
      <x:c r="I39" s="12"/>
      <x:c r="J39" s="12"/>
      <x:c r="K39" s="12"/>
      <x:c r="L39" s="12"/>
      <x:c r="M39" s="12"/>
      <x:c r="N39" s="12"/>
    </x:row>
    <x:row r="40" ht="22" customHeight="1">
      <x:c r="A40" s="12"/>
      <x:c r="B40" s="12"/>
      <x:c r="C40" s="12"/>
      <x:c r="D40" s="12"/>
      <x:c r="E40" s="12"/>
      <x:c r="F40" s="12"/>
      <x:c r="G40" s="12"/>
      <x:c r="H40" s="12"/>
      <x:c r="I40" s="12"/>
      <x:c r="J40" s="12"/>
      <x:c r="K40" s="12"/>
      <x:c r="L40" s="12"/>
      <x:c r="M40" s="12"/>
      <x:c r="N40" s="12"/>
    </x:row>
    <x:row r="41" ht="22" customHeight="1">
      <x:c r="A41" s="12"/>
      <x:c r="B41" s="12"/>
      <x:c r="C41" s="12"/>
      <x:c r="D41" s="12"/>
      <x:c r="E41" s="12"/>
      <x:c r="F41" s="12"/>
      <x:c r="G41" s="12"/>
      <x:c r="H41" s="12"/>
      <x:c r="I41" s="12"/>
      <x:c r="J41" s="12"/>
      <x:c r="K41" s="12"/>
      <x:c r="L41" s="12"/>
      <x:c r="M41" s="12"/>
      <x:c r="N41" s="12"/>
    </x:row>
    <x:row r="42" ht="22" customHeight="1">
      <x:c r="A42" s="12"/>
      <x:c r="B42" s="12"/>
      <x:c r="C42" s="12"/>
      <x:c r="D42" s="12"/>
      <x:c r="E42" s="12"/>
      <x:c r="F42" s="12"/>
      <x:c r="G42" s="12"/>
      <x:c r="H42" s="12"/>
      <x:c r="I42" s="12"/>
      <x:c r="J42" s="12"/>
      <x:c r="K42" s="12"/>
      <x:c r="L42" s="12"/>
      <x:c r="M42" s="12"/>
      <x:c r="N42" s="12"/>
    </x:row>
    <x:row r="43" ht="22" customHeight="1">
      <x:c r="A43" s="12"/>
      <x:c r="B43" s="12"/>
      <x:c r="C43" s="12"/>
      <x:c r="D43" s="12"/>
      <x:c r="E43" s="12"/>
      <x:c r="F43" s="12"/>
      <x:c r="G43" s="12"/>
      <x:c r="H43" s="12"/>
      <x:c r="I43" s="12"/>
      <x:c r="J43" s="12"/>
      <x:c r="K43" s="12"/>
      <x:c r="L43" s="12"/>
      <x:c r="M43" s="12"/>
      <x:c r="N43" s="12"/>
    </x:row>
    <x:row r="44" ht="22" customHeight="1">
      <x:c r="A44" s="12"/>
      <x:c r="B44" s="12"/>
      <x:c r="C44" s="12"/>
      <x:c r="D44" s="12"/>
      <x:c r="E44" s="12"/>
      <x:c r="F44" s="12"/>
      <x:c r="G44" s="12"/>
      <x:c r="H44" s="12"/>
      <x:c r="I44" s="12"/>
      <x:c r="J44" s="12"/>
      <x:c r="K44" s="12"/>
      <x:c r="L44" s="12"/>
      <x:c r="M44" s="12"/>
      <x:c r="N44" s="12"/>
    </x:row>
    <x:row r="45" ht="22" customHeight="1">
      <x:c r="A45" s="12"/>
      <x:c r="B45" s="12"/>
      <x:c r="C45" s="12"/>
      <x:c r="D45" s="12"/>
      <x:c r="E45" s="12"/>
      <x:c r="F45" s="12"/>
      <x:c r="G45" s="12"/>
      <x:c r="H45" s="12"/>
      <x:c r="I45" s="12"/>
      <x:c r="J45" s="12"/>
      <x:c r="K45" s="12"/>
      <x:c r="L45" s="12"/>
      <x:c r="M45" s="12"/>
      <x:c r="N45" s="12"/>
    </x:row>
    <x:row r="46" ht="22" customHeight="1">
      <x:c r="A46" s="12"/>
      <x:c r="B46" s="12"/>
      <x:c r="C46" s="12"/>
      <x:c r="D46" s="12"/>
      <x:c r="E46" s="12"/>
      <x:c r="F46" s="12"/>
      <x:c r="G46" s="12"/>
      <x:c r="H46" s="12"/>
      <x:c r="I46" s="12"/>
      <x:c r="J46" s="12"/>
      <x:c r="K46" s="12"/>
      <x:c r="L46" s="12"/>
      <x:c r="M46" s="12"/>
      <x:c r="N46" s="12"/>
    </x:row>
    <x:row r="47" ht="22" customHeight="1">
      <x:c r="A47" s="12"/>
      <x:c r="B47" s="12"/>
      <x:c r="C47" s="12"/>
      <x:c r="D47" s="12"/>
      <x:c r="E47" s="12"/>
      <x:c r="F47" s="12"/>
      <x:c r="G47" s="12"/>
      <x:c r="H47" s="12"/>
      <x:c r="I47" s="12"/>
      <x:c r="J47" s="12"/>
      <x:c r="K47" s="12"/>
      <x:c r="L47" s="12"/>
      <x:c r="M47" s="12"/>
      <x:c r="N47" s="12"/>
    </x:row>
    <x:row r="48" ht="22" customHeight="1">
      <x:c r="A48" s="12"/>
      <x:c r="B48" s="12"/>
      <x:c r="C48" s="12"/>
      <x:c r="D48" s="12"/>
      <x:c r="E48" s="12"/>
      <x:c r="F48" s="12"/>
      <x:c r="G48" s="12"/>
      <x:c r="H48" s="12"/>
      <x:c r="I48" s="12"/>
      <x:c r="J48" s="12"/>
      <x:c r="K48" s="12"/>
      <x:c r="L48" s="12"/>
      <x:c r="M48" s="12"/>
      <x:c r="N48" s="12"/>
    </x:row>
    <x:row r="49" ht="22" customHeight="1">
      <x:c r="A49" s="12"/>
      <x:c r="B49" s="12"/>
      <x:c r="C49" s="12"/>
      <x:c r="D49" s="12"/>
      <x:c r="E49" s="12"/>
      <x:c r="F49" s="12"/>
      <x:c r="G49" s="12"/>
      <x:c r="H49" s="12"/>
      <x:c r="I49" s="12"/>
      <x:c r="J49" s="12"/>
      <x:c r="K49" s="12"/>
      <x:c r="L49" s="12"/>
      <x:c r="M49" s="12"/>
      <x:c r="N49" s="12"/>
    </x:row>
    <x:row r="50" ht="22" customHeight="1">
      <x:c r="A50" s="12"/>
      <x:c r="B50" s="12"/>
      <x:c r="C50" s="12"/>
      <x:c r="D50" s="12"/>
      <x:c r="E50" s="12"/>
      <x:c r="F50" s="12"/>
      <x:c r="G50" s="12"/>
      <x:c r="H50" s="12"/>
      <x:c r="I50" s="12"/>
      <x:c r="J50" s="12"/>
      <x:c r="K50" s="12"/>
      <x:c r="L50" s="12"/>
      <x:c r="M50" s="12"/>
      <x:c r="N50" s="12"/>
    </x:row>
    <x:row r="51" ht="22" customHeight="1">
      <x:c r="A51" s="12"/>
      <x:c r="B51" s="12"/>
      <x:c r="C51" s="12"/>
      <x:c r="D51" s="12"/>
      <x:c r="E51" s="12"/>
      <x:c r="F51" s="12"/>
      <x:c r="G51" s="12"/>
      <x:c r="H51" s="12"/>
      <x:c r="I51" s="12"/>
      <x:c r="J51" s="12"/>
      <x:c r="K51" s="12"/>
      <x:c r="L51" s="12"/>
      <x:c r="M51" s="12"/>
      <x:c r="N51" s="12"/>
    </x:row>
    <x:row r="52" ht="22" customHeight="1">
      <x:c r="A52" s="12"/>
      <x:c r="B52" s="12"/>
      <x:c r="C52" s="12"/>
      <x:c r="D52" s="12"/>
      <x:c r="E52" s="12"/>
      <x:c r="F52" s="12"/>
      <x:c r="G52" s="12"/>
      <x:c r="H52" s="12"/>
      <x:c r="I52" s="12"/>
      <x:c r="J52" s="12"/>
      <x:c r="K52" s="12"/>
      <x:c r="L52" s="12"/>
      <x:c r="M52" s="12"/>
      <x:c r="N52" s="12"/>
    </x:row>
    <x:row r="53" ht="22" customHeight="1">
      <x:c r="A53" s="12"/>
      <x:c r="B53" s="12"/>
      <x:c r="C53" s="12"/>
      <x:c r="D53" s="12"/>
      <x:c r="E53" s="12"/>
      <x:c r="F53" s="12"/>
      <x:c r="G53" s="12"/>
      <x:c r="H53" s="12"/>
      <x:c r="I53" s="12"/>
      <x:c r="J53" s="12"/>
      <x:c r="K53" s="12"/>
      <x:c r="L53" s="12"/>
      <x:c r="M53" s="12"/>
      <x:c r="N53" s="12"/>
    </x:row>
    <x:row r="54" ht="22" customHeight="1">
      <x:c r="A54" s="12"/>
      <x:c r="B54" s="12"/>
      <x:c r="C54" s="12"/>
      <x:c r="D54" s="12"/>
      <x:c r="E54" s="12"/>
      <x:c r="F54" s="12"/>
      <x:c r="G54" s="12"/>
      <x:c r="H54" s="12"/>
      <x:c r="I54" s="12"/>
      <x:c r="J54" s="12"/>
      <x:c r="K54" s="12"/>
      <x:c r="L54" s="12"/>
      <x:c r="M54" s="12"/>
      <x:c r="N54" s="12"/>
    </x:row>
    <x:row r="55" ht="22" customHeight="1">
      <x:c r="A55" s="12"/>
      <x:c r="B55" s="12"/>
      <x:c r="C55" s="12"/>
      <x:c r="D55" s="12"/>
      <x:c r="E55" s="12"/>
      <x:c r="F55" s="12"/>
      <x:c r="G55" s="12"/>
      <x:c r="H55" s="12"/>
      <x:c r="I55" s="12"/>
      <x:c r="J55" s="12"/>
      <x:c r="K55" s="12"/>
      <x:c r="L55" s="12"/>
      <x:c r="M55" s="12"/>
      <x:c r="N55" s="12"/>
    </x:row>
    <x:row r="56" ht="22" customHeight="1">
      <x:c r="A56" s="12"/>
      <x:c r="B56" s="12"/>
      <x:c r="C56" s="12"/>
      <x:c r="D56" s="12"/>
      <x:c r="E56" s="12"/>
      <x:c r="F56" s="12"/>
      <x:c r="G56" s="12"/>
      <x:c r="H56" s="12"/>
      <x:c r="I56" s="12"/>
      <x:c r="J56" s="12"/>
      <x:c r="K56" s="12"/>
      <x:c r="L56" s="12"/>
      <x:c r="M56" s="12"/>
      <x:c r="N56" s="12"/>
    </x:row>
    <x:row r="57" ht="22" customHeight="1">
      <x:c r="A57" s="12"/>
      <x:c r="B57" s="12"/>
      <x:c r="C57" s="12"/>
      <x:c r="D57" s="12"/>
      <x:c r="E57" s="12"/>
      <x:c r="F57" s="12"/>
      <x:c r="G57" s="12"/>
      <x:c r="H57" s="12"/>
      <x:c r="I57" s="12"/>
      <x:c r="J57" s="12"/>
      <x:c r="K57" s="12"/>
      <x:c r="L57" s="12"/>
      <x:c r="M57" s="12"/>
      <x:c r="N57" s="12"/>
    </x:row>
    <x:row r="58" ht="22" customHeight="1">
      <x:c r="A58" s="12"/>
      <x:c r="B58" s="12"/>
      <x:c r="C58" s="12"/>
      <x:c r="D58" s="12"/>
      <x:c r="E58" s="12"/>
      <x:c r="F58" s="12"/>
      <x:c r="G58" s="12"/>
      <x:c r="H58" s="12"/>
      <x:c r="I58" s="12"/>
      <x:c r="J58" s="12"/>
      <x:c r="K58" s="12"/>
      <x:c r="L58" s="12"/>
      <x:c r="M58" s="12"/>
      <x:c r="N58" s="12"/>
    </x:row>
    <x:row r="59" ht="22" customHeight="1">
      <x:c r="A59" s="12"/>
      <x:c r="B59" s="12"/>
      <x:c r="C59" s="12"/>
      <x:c r="D59" s="12"/>
      <x:c r="E59" s="12"/>
      <x:c r="F59" s="12"/>
      <x:c r="G59" s="12"/>
      <x:c r="H59" s="12"/>
      <x:c r="I59" s="12"/>
      <x:c r="J59" s="12"/>
      <x:c r="K59" s="12"/>
      <x:c r="L59" s="12"/>
      <x:c r="M59" s="12"/>
      <x:c r="N59" s="12"/>
    </x:row>
    <x:row r="60" ht="22" customHeight="1">
      <x:c r="A60" s="12"/>
      <x:c r="B60" s="12"/>
      <x:c r="C60" s="12"/>
      <x:c r="D60" s="12"/>
      <x:c r="E60" s="12"/>
      <x:c r="F60" s="12"/>
      <x:c r="G60" s="12"/>
      <x:c r="H60" s="12"/>
      <x:c r="I60" s="12"/>
      <x:c r="J60" s="12"/>
      <x:c r="K60" s="12"/>
      <x:c r="L60" s="12"/>
      <x:c r="M60" s="12"/>
      <x:c r="N60" s="12"/>
    </x:row>
    <x:row r="61" ht="22" customHeight="1">
      <x:c r="A61" s="12"/>
      <x:c r="B61" s="12"/>
      <x:c r="C61" s="12"/>
      <x:c r="D61" s="12"/>
      <x:c r="E61" s="12"/>
      <x:c r="F61" s="12"/>
      <x:c r="G61" s="12"/>
      <x:c r="H61" s="12"/>
      <x:c r="I61" s="12"/>
      <x:c r="J61" s="12"/>
      <x:c r="K61" s="12"/>
      <x:c r="L61" s="12"/>
      <x:c r="M61" s="12"/>
      <x:c r="N61" s="12"/>
    </x:row>
    <x:row r="62" ht="22" customHeight="1">
      <x:c r="A62" s="12"/>
      <x:c r="B62" s="12"/>
      <x:c r="C62" s="12"/>
      <x:c r="D62" s="12"/>
      <x:c r="E62" s="12"/>
      <x:c r="F62" s="12"/>
      <x:c r="G62" s="12"/>
      <x:c r="H62" s="12"/>
      <x:c r="I62" s="12"/>
      <x:c r="J62" s="12"/>
      <x:c r="K62" s="12"/>
      <x:c r="L62" s="12"/>
      <x:c r="M62" s="12"/>
      <x:c r="N62" s="12"/>
    </x:row>
    <x:row r="63" ht="22" customHeight="1">
      <x:c r="A63" s="12"/>
      <x:c r="B63" s="12"/>
      <x:c r="C63" s="12"/>
      <x:c r="D63" s="12"/>
      <x:c r="E63" s="12"/>
      <x:c r="F63" s="12"/>
      <x:c r="G63" s="12"/>
      <x:c r="H63" s="12"/>
      <x:c r="I63" s="12"/>
      <x:c r="J63" s="12"/>
      <x:c r="K63" s="12"/>
      <x:c r="L63" s="12"/>
      <x:c r="M63" s="12"/>
      <x:c r="N63" s="12"/>
    </x:row>
    <x:row r="64" ht="22" customHeight="1">
      <x:c r="A64" s="12"/>
      <x:c r="B64" s="12"/>
      <x:c r="C64" s="12"/>
      <x:c r="D64" s="12"/>
      <x:c r="E64" s="12"/>
      <x:c r="F64" s="12"/>
      <x:c r="G64" s="12"/>
      <x:c r="H64" s="12"/>
      <x:c r="I64" s="12"/>
      <x:c r="J64" s="12"/>
      <x:c r="K64" s="12"/>
      <x:c r="L64" s="12"/>
      <x:c r="M64" s="12"/>
      <x:c r="N64" s="12"/>
    </x:row>
    <x:row r="65" ht="22" customHeight="1">
      <x:c r="A65" s="12"/>
      <x:c r="B65" s="12"/>
      <x:c r="C65" s="12"/>
      <x:c r="D65" s="12"/>
      <x:c r="E65" s="12"/>
      <x:c r="F65" s="12"/>
      <x:c r="G65" s="12"/>
      <x:c r="H65" s="12"/>
      <x:c r="I65" s="12"/>
      <x:c r="J65" s="12"/>
      <x:c r="K65" s="12"/>
      <x:c r="L65" s="12"/>
      <x:c r="M65" s="12"/>
      <x:c r="N65" s="12"/>
    </x:row>
    <x:row r="66" ht="22" customHeight="1">
      <x:c r="A66" s="12"/>
      <x:c r="B66" s="12"/>
      <x:c r="C66" s="12"/>
      <x:c r="D66" s="12"/>
      <x:c r="E66" s="12"/>
      <x:c r="F66" s="12"/>
      <x:c r="G66" s="12"/>
      <x:c r="H66" s="12"/>
      <x:c r="I66" s="12"/>
      <x:c r="J66" s="12"/>
      <x:c r="K66" s="12"/>
      <x:c r="L66" s="12"/>
      <x:c r="M66" s="12"/>
      <x:c r="N66" s="12"/>
    </x:row>
    <x:row r="67" ht="22" customHeight="1">
      <x:c r="A67" s="12"/>
      <x:c r="B67" s="12"/>
      <x:c r="C67" s="12"/>
      <x:c r="D67" s="12"/>
      <x:c r="E67" s="12"/>
      <x:c r="F67" s="12"/>
      <x:c r="G67" s="12"/>
      <x:c r="H67" s="12"/>
      <x:c r="I67" s="12"/>
      <x:c r="J67" s="12"/>
      <x:c r="K67" s="12"/>
      <x:c r="L67" s="12"/>
      <x:c r="M67" s="12"/>
      <x:c r="N67" s="12"/>
    </x:row>
    <x:row r="68" ht="22" customHeight="1">
      <x:c r="A68" s="12"/>
      <x:c r="B68" s="12"/>
      <x:c r="C68" s="12"/>
      <x:c r="D68" s="12"/>
      <x:c r="E68" s="12"/>
      <x:c r="F68" s="12"/>
      <x:c r="G68" s="12"/>
      <x:c r="H68" s="12"/>
      <x:c r="I68" s="12"/>
      <x:c r="J68" s="12"/>
      <x:c r="K68" s="12"/>
      <x:c r="L68" s="12"/>
      <x:c r="M68" s="12"/>
      <x:c r="N68" s="12"/>
    </x:row>
    <x:row r="69" ht="22" customHeight="1">
      <x:c r="A69" s="12"/>
      <x:c r="B69" s="12"/>
      <x:c r="C69" s="12"/>
      <x:c r="D69" s="12"/>
      <x:c r="E69" s="12"/>
      <x:c r="F69" s="12"/>
      <x:c r="G69" s="12"/>
      <x:c r="H69" s="12"/>
      <x:c r="I69" s="12"/>
      <x:c r="J69" s="12"/>
      <x:c r="K69" s="12"/>
      <x:c r="L69" s="12"/>
      <x:c r="M69" s="12"/>
      <x:c r="N69" s="12"/>
    </x:row>
    <x:row r="70" ht="22" customHeight="1">
      <x:c r="A70" s="12"/>
      <x:c r="B70" s="12"/>
      <x:c r="C70" s="12"/>
      <x:c r="D70" s="12"/>
      <x:c r="E70" s="12"/>
      <x:c r="F70" s="12"/>
      <x:c r="G70" s="12"/>
      <x:c r="H70" s="12"/>
      <x:c r="I70" s="12"/>
      <x:c r="J70" s="12"/>
      <x:c r="K70" s="12"/>
      <x:c r="L70" s="12"/>
      <x:c r="M70" s="12"/>
      <x:c r="N70" s="12"/>
    </x:row>
    <x:row r="71" ht="22" customHeight="1">
      <x:c r="A71" s="12"/>
      <x:c r="B71" s="12"/>
      <x:c r="C71" s="12"/>
      <x:c r="D71" s="12"/>
      <x:c r="E71" s="12"/>
      <x:c r="F71" s="12"/>
      <x:c r="G71" s="12"/>
      <x:c r="H71" s="12"/>
      <x:c r="I71" s="12"/>
      <x:c r="J71" s="12"/>
      <x:c r="K71" s="12"/>
      <x:c r="L71" s="12"/>
      <x:c r="M71" s="12"/>
      <x:c r="N71" s="12"/>
    </x:row>
    <x:row r="72" ht="22" customHeight="1">
      <x:c r="A72" s="12"/>
      <x:c r="B72" s="12"/>
      <x:c r="C72" s="12"/>
      <x:c r="D72" s="12"/>
      <x:c r="E72" s="12"/>
      <x:c r="F72" s="12"/>
      <x:c r="G72" s="12"/>
      <x:c r="H72" s="12"/>
      <x:c r="I72" s="12"/>
      <x:c r="J72" s="12"/>
      <x:c r="K72" s="12"/>
      <x:c r="L72" s="12"/>
      <x:c r="M72" s="12"/>
      <x:c r="N72" s="12"/>
    </x:row>
    <x:row r="73" ht="22" customHeight="1">
      <x:c r="A73" s="12"/>
      <x:c r="B73" s="12"/>
      <x:c r="C73" s="12"/>
      <x:c r="D73" s="12"/>
      <x:c r="E73" s="12"/>
      <x:c r="F73" s="12"/>
      <x:c r="G73" s="12"/>
      <x:c r="H73" s="12"/>
      <x:c r="I73" s="12"/>
      <x:c r="J73" s="12"/>
      <x:c r="K73" s="12"/>
      <x:c r="L73" s="12"/>
      <x:c r="M73" s="12"/>
      <x:c r="N73" s="12"/>
    </x:row>
    <x:row r="74" ht="22" customHeight="1">
      <x:c r="A74" s="12"/>
      <x:c r="B74" s="12"/>
      <x:c r="C74" s="12"/>
      <x:c r="D74" s="12"/>
      <x:c r="E74" s="12"/>
      <x:c r="F74" s="12"/>
      <x:c r="G74" s="12"/>
      <x:c r="H74" s="12"/>
      <x:c r="I74" s="12"/>
      <x:c r="J74" s="12"/>
      <x:c r="K74" s="12"/>
      <x:c r="L74" s="12"/>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s>
  <x:pageMargins left="0.7" right="0.7" top="0.75" bottom="0.75" header="0.3" footer="0.3"/>
</x:worksheet>
</file>

<file path=xl/worksheets/sheet86.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D02 | MIXED-ORDER REVIEW VIEW</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Read-only linked view. Enter responses in D02 Art Frequency using the stable item ID. The PDF supplies a mixed-order participant form.</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12"/>
      <x:c r="B8" s="12"/>
      <x:c r="C8" s="12"/>
      <x:c r="D8" s="12"/>
      <x:c r="E8" s="12"/>
      <x:c r="F8" s="12"/>
      <x:c r="G8" s="12"/>
      <x:c r="H8" s="12"/>
      <x:c r="I8" s="12"/>
      <x:c r="J8" s="12"/>
      <x:c r="K8" s="12"/>
      <x:c r="L8" s="12"/>
      <x:c r="M8" s="12"/>
      <x:c r="N8" s="12"/>
    </x:row>
    <x:row r="9" ht="22" customHeight="1">
      <x:c r="A9" s="12"/>
      <x:c r="B9" s="12"/>
      <x:c r="C9" s="12"/>
      <x:c r="D9" s="12"/>
      <x:c r="E9" s="12"/>
      <x:c r="F9" s="12"/>
      <x:c r="G9" s="12"/>
      <x:c r="H9" s="12"/>
      <x:c r="I9" s="12"/>
      <x:c r="J9" s="12"/>
      <x:c r="K9" s="12"/>
      <x:c r="L9" s="12"/>
      <x:c r="M9" s="12"/>
      <x:c r="N9" s="12"/>
    </x:row>
    <x:row r="10" ht="32" customHeight="1">
      <x:c r="A10" s="68" t="str">
        <x:v>Position</x:v>
      </x:c>
      <x:c r="B10" s="68" t="str">
        <x:v>Item ID</x:v>
      </x:c>
      <x:c r="C10" s="68" t="str">
        <x:v>Statement</x:v>
      </x:c>
      <x:c r="D10" s="68"/>
      <x:c r="E10" s="68"/>
      <x:c r="F10" s="68"/>
      <x:c r="G10" s="68"/>
      <x:c r="H10" s="68" t="str">
        <x:v>Response</x:v>
      </x:c>
      <x:c r="I10" s="68" t="str">
        <x:v>Open canonical entry</x:v>
      </x:c>
      <x:c r="J10" s="68"/>
      <x:c r="K10" s="68"/>
      <x:c r="L10" s="68"/>
      <x:c r="M10" s="12"/>
      <x:c r="N10" s="12"/>
    </x:row>
    <x:row r="11" ht="48" customHeight="1">
      <x:c r="A11" s="12" t="n">
        <x:v>1</x:v>
      </x:c>
      <x:c r="B11" s="12" t="str">
        <x:v>CG01</x:v>
      </x:c>
      <x:c r="C11" s="77" t="str">
        <x:v>I apply a range of models of group dynamics to the groups I work with</x:v>
      </x:c>
      <x:c r="D11" s="77"/>
      <x:c r="E11" s="77"/>
      <x:c r="F11" s="77"/>
      <x:c r="G11" s="77"/>
      <x:c r="H11" s="12" t="str">
        <x:f>IF(AND(NOT(ISNUMBER('D02 Art Frequency'!H78)),'D02 Art Frequency'!H78=""),"",'D02 Art Frequency'!H78)</x:f>
      </x:c>
      <x:c r="I11" s="34" t="str">
        <x:f>IFERROR(IF(HYPERLINK("#'D02 Art Frequency'!H78","Open CG01")="Open CG01",HYPERLINK("#'D02 Art Frequency'!H78","Open CG01"),"Open CG01"),"Open CG01")</x:f>
        <x:v>Open CG01</x:v>
      </x:c>
      <x:c r="J11" s="34"/>
      <x:c r="K11" s="34"/>
      <x:c r="L11" s="34"/>
      <x:c r="M11" s="12"/>
      <x:c r="N11" s="12"/>
    </x:row>
    <x:row r="12" ht="48" customHeight="1">
      <x:c r="A12" s="12" t="n">
        <x:v>2</x:v>
      </x:c>
      <x:c r="B12" s="12" t="str">
        <x:v>VD11</x:v>
      </x:c>
      <x:c r="C12" s="81" t="str">
        <x:v>I assert my own needs where this adds to the process</x:v>
      </x:c>
      <x:c r="D12" s="81"/>
      <x:c r="E12" s="81"/>
      <x:c r="F12" s="81"/>
      <x:c r="G12" s="81"/>
      <x:c r="H12" s="12" t="str">
        <x:f>IF(AND(NOT(ISNUMBER('D02 Art Frequency'!H59)),'D02 Art Frequency'!H59=""),"",'D02 Art Frequency'!H59)</x:f>
      </x:c>
      <x:c r="I12" s="34" t="str">
        <x:f>IFERROR(IF(HYPERLINK("#'D02 Art Frequency'!H59","Open VD11")="Open VD11",HYPERLINK("#'D02 Art Frequency'!H59","Open VD11"),"Open VD11"),"Open VD11")</x:f>
        <x:v>Open VD11</x:v>
      </x:c>
      <x:c r="J12" s="34"/>
      <x:c r="K12" s="34"/>
      <x:c r="L12" s="34"/>
      <x:c r="M12" s="12"/>
      <x:c r="N12" s="12"/>
    </x:row>
    <x:row r="13" ht="48" customHeight="1">
      <x:c r="A13" s="12" t="n">
        <x:v>3</x:v>
      </x:c>
      <x:c r="B13" s="12" t="str">
        <x:v>CG15</x:v>
      </x:c>
      <x:c r="C13" s="77" t="str">
        <x:v>I am comfortable when conflict results in charged emotion</x:v>
      </x:c>
      <x:c r="D13" s="77"/>
      <x:c r="E13" s="77"/>
      <x:c r="F13" s="77"/>
      <x:c r="G13" s="77"/>
      <x:c r="H13" s="12" t="str">
        <x:f>IF(AND(NOT(ISNUMBER('D02 Art Frequency'!H92)),'D02 Art Frequency'!H92=""),"",'D02 Art Frequency'!H92)</x:f>
      </x:c>
      <x:c r="I13" s="34" t="str">
        <x:f>IFERROR(IF(HYPERLINK("#'D02 Art Frequency'!H92","Open CG15")="Open CG15",HYPERLINK("#'D02 Art Frequency'!H92","Open CG15"),"Open CG15"),"Open CG15")</x:f>
        <x:v>Open CG15</x:v>
      </x:c>
      <x:c r="J13" s="34"/>
      <x:c r="K13" s="34"/>
      <x:c r="L13" s="34"/>
      <x:c r="M13" s="12"/>
      <x:c r="N13" s="12"/>
    </x:row>
    <x:row r="14" ht="48" customHeight="1">
      <x:c r="A14" s="12" t="n">
        <x:v>4</x:v>
      </x:c>
      <x:c r="B14" s="12" t="str">
        <x:v>CS13</x:v>
      </x:c>
      <x:c r="C14" s="81" t="str">
        <x:v>I bring to the group's attention important things I observe</x:v>
      </x:c>
      <x:c r="D14" s="81"/>
      <x:c r="E14" s="81"/>
      <x:c r="F14" s="81"/>
      <x:c r="G14" s="81"/>
      <x:c r="H14" s="12" t="str">
        <x:f>IF(AND(NOT(ISNUMBER('D02 Art Frequency'!H23)),'D02 Art Frequency'!H23=""),"",'D02 Art Frequency'!H23)</x:f>
      </x:c>
      <x:c r="I14" s="34" t="str">
        <x:f>IFERROR(IF(HYPERLINK("#'D02 Art Frequency'!H23","Open CS13")="Open CS13",HYPERLINK("#'D02 Art Frequency'!H23","Open CS13"),"Open CS13"),"Open CS13")</x:f>
        <x:v>Open CS13</x:v>
      </x:c>
      <x:c r="J14" s="34"/>
      <x:c r="K14" s="34"/>
      <x:c r="L14" s="34"/>
      <x:c r="M14" s="12"/>
      <x:c r="N14" s="12"/>
    </x:row>
    <x:row r="15" ht="48" customHeight="1">
      <x:c r="A15" s="12" t="n">
        <x:v>5</x:v>
      </x:c>
      <x:c r="B15" s="12" t="str">
        <x:v>VD02</x:v>
      </x:c>
      <x:c r="C15" s="77" t="str">
        <x:v>I recognise and reward different types of contributions</x:v>
      </x:c>
      <x:c r="D15" s="77"/>
      <x:c r="E15" s="77"/>
      <x:c r="F15" s="77"/>
      <x:c r="G15" s="77"/>
      <x:c r="H15" s="12" t="str">
        <x:f>IF(AND(NOT(ISNUMBER('D02 Art Frequency'!H50)),'D02 Art Frequency'!H50=""),"",'D02 Art Frequency'!H50)</x:f>
      </x:c>
      <x:c r="I15" s="34" t="str">
        <x:f>IFERROR(IF(HYPERLINK("#'D02 Art Frequency'!H50","Open VD02")="Open VD02",HYPERLINK("#'D02 Art Frequency'!H50","Open VD02"),"Open VD02"),"Open VD02")</x:f>
        <x:v>Open VD02</x:v>
      </x:c>
      <x:c r="J15" s="34"/>
      <x:c r="K15" s="34"/>
      <x:c r="L15" s="34"/>
      <x:c r="M15" s="12"/>
      <x:c r="N15" s="12"/>
    </x:row>
    <x:row r="16" ht="48" customHeight="1">
      <x:c r="A16" s="12" t="n">
        <x:v>6</x:v>
      </x:c>
      <x:c r="B16" s="12" t="str">
        <x:v>CS02</x:v>
      </x:c>
      <x:c r="C16" s="81" t="str">
        <x:v>I spend time building relationships with the group as a whole</x:v>
      </x:c>
      <x:c r="D16" s="81"/>
      <x:c r="E16" s="81"/>
      <x:c r="F16" s="81"/>
      <x:c r="G16" s="81"/>
      <x:c r="H16" s="12" t="str">
        <x:f>IF(AND(NOT(ISNUMBER('D02 Art Frequency'!H12)),'D02 Art Frequency'!H12=""),"",'D02 Art Frequency'!H12)</x:f>
      </x:c>
      <x:c r="I16" s="34" t="str">
        <x:f>IFERROR(IF(HYPERLINK("#'D02 Art Frequency'!H12","Open CS02")="Open CS02",HYPERLINK("#'D02 Art Frequency'!H12","Open CS02"),"Open CS02"),"Open CS02")</x:f>
        <x:v>Open CS02</x:v>
      </x:c>
      <x:c r="J16" s="34"/>
      <x:c r="K16" s="34"/>
      <x:c r="L16" s="34"/>
      <x:c r="M16" s="12"/>
      <x:c r="N16" s="12"/>
    </x:row>
    <x:row r="17" ht="48" customHeight="1">
      <x:c r="A17" s="12" t="n">
        <x:v>7</x:v>
      </x:c>
      <x:c r="B17" s="12" t="str">
        <x:v>PA18</x:v>
      </x:c>
      <x:c r="C17" s="77" t="str">
        <x:v>I intervene to encourage reflection or activity when appropriate</x:v>
      </x:c>
      <x:c r="D17" s="77"/>
      <x:c r="E17" s="77"/>
      <x:c r="F17" s="77"/>
      <x:c r="G17" s="77"/>
      <x:c r="H17" s="12" t="str">
        <x:f>IF(AND(NOT(ISNUMBER('D02 Art Frequency'!H77)),'D02 Art Frequency'!H77=""),"",'D02 Art Frequency'!H77)</x:f>
      </x:c>
      <x:c r="I17" s="34" t="str">
        <x:f>IFERROR(IF(HYPERLINK("#'D02 Art Frequency'!H77","Open PA18")="Open PA18",HYPERLINK("#'D02 Art Frequency'!H77","Open PA18"),"Open PA18"),"Open PA18")</x:f>
        <x:v>Open PA18</x:v>
      </x:c>
      <x:c r="J17" s="34"/>
      <x:c r="K17" s="34"/>
      <x:c r="L17" s="34"/>
      <x:c r="M17" s="12"/>
      <x:c r="N17" s="12"/>
    </x:row>
    <x:row r="18" ht="48" customHeight="1">
      <x:c r="A18" s="12" t="n">
        <x:v>8</x:v>
      </x:c>
      <x:c r="B18" s="12" t="str">
        <x:v>PA13</x:v>
      </x:c>
      <x:c r="C18" s="81" t="str">
        <x:v>I have a range of creative thinking techniques at my finger tips</x:v>
      </x:c>
      <x:c r="D18" s="81"/>
      <x:c r="E18" s="81"/>
      <x:c r="F18" s="81"/>
      <x:c r="G18" s="81"/>
      <x:c r="H18" s="12" t="str">
        <x:f>IF(AND(NOT(ISNUMBER('D02 Art Frequency'!H72)),'D02 Art Frequency'!H72=""),"",'D02 Art Frequency'!H72)</x:f>
      </x:c>
      <x:c r="I18" s="34" t="str">
        <x:f>IFERROR(IF(HYPERLINK("#'D02 Art Frequency'!H72","Open PA13")="Open PA13",HYPERLINK("#'D02 Art Frequency'!H72","Open PA13"),"Open PA13"),"Open PA13")</x:f>
        <x:v>Open PA13</x:v>
      </x:c>
      <x:c r="J18" s="34"/>
      <x:c r="K18" s="34"/>
      <x:c r="L18" s="34"/>
      <x:c r="M18" s="12"/>
      <x:c r="N18" s="12"/>
    </x:row>
    <x:row r="19" ht="48" customHeight="1">
      <x:c r="A19" s="12" t="n">
        <x:v>9</x:v>
      </x:c>
      <x:c r="B19" s="12" t="str">
        <x:v>FS04</x:v>
      </x:c>
      <x:c r="C19" s="77" t="str">
        <x:v>I am comfortable asserting myself with the Group</x:v>
      </x:c>
      <x:c r="D19" s="77"/>
      <x:c r="E19" s="77"/>
      <x:c r="F19" s="77"/>
      <x:c r="G19" s="77"/>
      <x:c r="H19" s="12" t="str">
        <x:f>IF(AND(NOT(ISNUMBER('D02 Art Frequency'!H97)),'D02 Art Frequency'!H97=""),"",'D02 Art Frequency'!H97)</x:f>
      </x:c>
      <x:c r="I19" s="34" t="str">
        <x:f>IFERROR(IF(HYPERLINK("#'D02 Art Frequency'!H97","Open FS04")="Open FS04",HYPERLINK("#'D02 Art Frequency'!H97","Open FS04"),"Open FS04"),"Open FS04")</x:f>
        <x:v>Open FS04</x:v>
      </x:c>
      <x:c r="J19" s="34"/>
      <x:c r="K19" s="34"/>
      <x:c r="L19" s="34"/>
      <x:c r="M19" s="12"/>
      <x:c r="N19" s="12"/>
    </x:row>
    <x:row r="20" ht="48" customHeight="1">
      <x:c r="A20" s="12" t="n">
        <x:v>10</x:v>
      </x:c>
      <x:c r="B20" s="12" t="str">
        <x:v>FS11</x:v>
      </x:c>
      <x:c r="C20" s="81" t="str">
        <x:v>I intervene effectively at the procedural level</x:v>
      </x:c>
      <x:c r="D20" s="81"/>
      <x:c r="E20" s="81"/>
      <x:c r="F20" s="81"/>
      <x:c r="G20" s="81"/>
      <x:c r="H20" s="12" t="str">
        <x:f>IF(AND(NOT(ISNUMBER('D02 Art Frequency'!H104)),'D02 Art Frequency'!H104=""),"",'D02 Art Frequency'!H104)</x:f>
      </x:c>
      <x:c r="I20" s="34" t="str">
        <x:f>IFERROR(IF(HYPERLINK("#'D02 Art Frequency'!H104","Open FS11")="Open FS11",HYPERLINK("#'D02 Art Frequency'!H104","Open FS11"),"Open FS11"),"Open FS11")</x:f>
        <x:v>Open FS11</x:v>
      </x:c>
      <x:c r="J20" s="34"/>
      <x:c r="K20" s="34"/>
      <x:c r="L20" s="34"/>
      <x:c r="M20" s="12"/>
      <x:c r="N20" s="12"/>
    </x:row>
    <x:row r="21" ht="48" customHeight="1">
      <x:c r="A21" s="12" t="n">
        <x:v>11</x:v>
      </x:c>
      <x:c r="B21" s="12" t="str">
        <x:v>CS15</x:v>
      </x:c>
      <x:c r="C21" s="77" t="str">
        <x:v>I ask questions which challenge people's way of thinking</x:v>
      </x:c>
      <x:c r="D21" s="77"/>
      <x:c r="E21" s="77"/>
      <x:c r="F21" s="77"/>
      <x:c r="G21" s="77"/>
      <x:c r="H21" s="12" t="str">
        <x:f>IF(AND(NOT(ISNUMBER('D02 Art Frequency'!H25)),'D02 Art Frequency'!H25=""),"",'D02 Art Frequency'!H25)</x:f>
      </x:c>
      <x:c r="I21" s="34" t="str">
        <x:f>IFERROR(IF(HYPERLINK("#'D02 Art Frequency'!H25","Open CS15")="Open CS15",HYPERLINK("#'D02 Art Frequency'!H25","Open CS15"),"Open CS15"),"Open CS15")</x:f>
        <x:v>Open CS15</x:v>
      </x:c>
      <x:c r="J21" s="34"/>
      <x:c r="K21" s="34"/>
      <x:c r="L21" s="34"/>
      <x:c r="M21" s="12"/>
      <x:c r="N21" s="12"/>
    </x:row>
    <x:row r="22" ht="48" customHeight="1">
      <x:c r="A22" s="12" t="n">
        <x:v>12</x:v>
      </x:c>
      <x:c r="B22" s="12" t="str">
        <x:v>PA12</x:v>
      </x:c>
      <x:c r="C22" s="81" t="str">
        <x:v>I challenge the group to think about things differently</x:v>
      </x:c>
      <x:c r="D22" s="81"/>
      <x:c r="E22" s="81"/>
      <x:c r="F22" s="81"/>
      <x:c r="G22" s="81"/>
      <x:c r="H22" s="12" t="str">
        <x:f>IF(AND(NOT(ISNUMBER('D02 Art Frequency'!H71)),'D02 Art Frequency'!H71=""),"",'D02 Art Frequency'!H71)</x:f>
      </x:c>
      <x:c r="I22" s="34" t="str">
        <x:f>IFERROR(IF(HYPERLINK("#'D02 Art Frequency'!H71","Open PA12")="Open PA12",HYPERLINK("#'D02 Art Frequency'!H71","Open PA12"),"Open PA12"),"Open PA12")</x:f>
        <x:v>Open PA12</x:v>
      </x:c>
      <x:c r="J22" s="34"/>
      <x:c r="K22" s="34"/>
      <x:c r="L22" s="34"/>
      <x:c r="M22" s="12"/>
      <x:c r="N22" s="12"/>
    </x:row>
    <x:row r="23" ht="48" customHeight="1">
      <x:c r="A23" s="12" t="n">
        <x:v>13</x:v>
      </x:c>
      <x:c r="B23" s="12" t="str">
        <x:v>CG13</x:v>
      </x:c>
      <x:c r="C23" s="77" t="str">
        <x:v>I identify when what is said or done is at odds with what people say they are committed to</x:v>
      </x:c>
      <x:c r="D23" s="77"/>
      <x:c r="E23" s="77"/>
      <x:c r="F23" s="77"/>
      <x:c r="G23" s="77"/>
      <x:c r="H23" s="12" t="str">
        <x:f>IF(AND(NOT(ISNUMBER('D02 Art Frequency'!H90)),'D02 Art Frequency'!H90=""),"",'D02 Art Frequency'!H90)</x:f>
      </x:c>
      <x:c r="I23" s="34" t="str">
        <x:f>IFERROR(IF(HYPERLINK("#'D02 Art Frequency'!H90","Open CG13")="Open CG13",HYPERLINK("#'D02 Art Frequency'!H90","Open CG13"),"Open CG13"),"Open CG13")</x:f>
        <x:v>Open CG13</x:v>
      </x:c>
      <x:c r="J23" s="34"/>
      <x:c r="K23" s="34"/>
      <x:c r="L23" s="34"/>
      <x:c r="M23" s="12"/>
      <x:c r="N23" s="12"/>
    </x:row>
    <x:row r="24" ht="48" customHeight="1">
      <x:c r="A24" s="12" t="n">
        <x:v>14</x:v>
      </x:c>
      <x:c r="B24" s="12" t="str">
        <x:v>PA14</x:v>
      </x:c>
      <x:c r="C24" s="81" t="str">
        <x:v>I encourage the group to manage disruptive behaviours</x:v>
      </x:c>
      <x:c r="D24" s="81"/>
      <x:c r="E24" s="81"/>
      <x:c r="F24" s="81"/>
      <x:c r="G24" s="81"/>
      <x:c r="H24" s="12" t="str">
        <x:f>IF(AND(NOT(ISNUMBER('D02 Art Frequency'!H73)),'D02 Art Frequency'!H73=""),"",'D02 Art Frequency'!H73)</x:f>
      </x:c>
      <x:c r="I24" s="34" t="str">
        <x:f>IFERROR(IF(HYPERLINK("#'D02 Art Frequency'!H73","Open PA14")="Open PA14",HYPERLINK("#'D02 Art Frequency'!H73","Open PA14"),"Open PA14"),"Open PA14")</x:f>
        <x:v>Open PA14</x:v>
      </x:c>
      <x:c r="J24" s="34"/>
      <x:c r="K24" s="34"/>
      <x:c r="L24" s="34"/>
      <x:c r="M24" s="12"/>
      <x:c r="N24" s="12"/>
    </x:row>
    <x:row r="25" ht="48" customHeight="1">
      <x:c r="A25" s="12" t="n">
        <x:v>15</x:v>
      </x:c>
      <x:c r="B25" s="12" t="str">
        <x:v>CS10</x:v>
      </x:c>
      <x:c r="C25" s="77" t="str">
        <x:v>I notice subtle differences in people's body language</x:v>
      </x:c>
      <x:c r="D25" s="77"/>
      <x:c r="E25" s="77"/>
      <x:c r="F25" s="77"/>
      <x:c r="G25" s="77"/>
      <x:c r="H25" s="12" t="str">
        <x:f>IF(AND(NOT(ISNUMBER('D02 Art Frequency'!H20)),'D02 Art Frequency'!H20=""),"",'D02 Art Frequency'!H20)</x:f>
      </x:c>
      <x:c r="I25" s="34" t="str">
        <x:f>IFERROR(IF(HYPERLINK("#'D02 Art Frequency'!H20","Open CS10")="Open CS10",HYPERLINK("#'D02 Art Frequency'!H20","Open CS10"),"Open CS10"),"Open CS10")</x:f>
        <x:v>Open CS10</x:v>
      </x:c>
      <x:c r="J25" s="34"/>
      <x:c r="K25" s="34"/>
      <x:c r="L25" s="34"/>
      <x:c r="M25" s="12"/>
      <x:c r="N25" s="12"/>
    </x:row>
    <x:row r="26" ht="48" customHeight="1">
      <x:c r="A26" s="12" t="n">
        <x:v>16</x:v>
      </x:c>
      <x:c r="B26" s="12" t="str">
        <x:v>EP12</x:v>
      </x:c>
      <x:c r="C26" s="81" t="str">
        <x:v>I apply a range of methods for generating data</x:v>
      </x:c>
      <x:c r="D26" s="81"/>
      <x:c r="E26" s="81"/>
      <x:c r="F26" s="81"/>
      <x:c r="G26" s="81"/>
      <x:c r="H26" s="12" t="str">
        <x:f>IF(AND(NOT(ISNUMBER('D02 Art Frequency'!H39)),'D02 Art Frequency'!H39=""),"",'D02 Art Frequency'!H39)</x:f>
      </x:c>
      <x:c r="I26" s="34" t="str">
        <x:f>IFERROR(IF(HYPERLINK("#'D02 Art Frequency'!H39","Open EP12")="Open EP12",HYPERLINK("#'D02 Art Frequency'!H39","Open EP12"),"Open EP12"),"Open EP12")</x:f>
        <x:v>Open EP12</x:v>
      </x:c>
      <x:c r="J26" s="34"/>
      <x:c r="K26" s="34"/>
      <x:c r="L26" s="34"/>
      <x:c r="M26" s="12"/>
      <x:c r="N26" s="12"/>
    </x:row>
    <x:row r="27" ht="48" customHeight="1">
      <x:c r="A27" s="12" t="n">
        <x:v>17</x:v>
      </x:c>
      <x:c r="B27" s="12" t="str">
        <x:v>FS08</x:v>
      </x:c>
      <x:c r="C27" s="77" t="str">
        <x:v>I prefer to ask but if the situation warrants it I am happy to tell</x:v>
      </x:c>
      <x:c r="D27" s="77"/>
      <x:c r="E27" s="77"/>
      <x:c r="F27" s="77"/>
      <x:c r="G27" s="77"/>
      <x:c r="H27" s="12" t="str">
        <x:f>IF(AND(NOT(ISNUMBER('D02 Art Frequency'!H101)),'D02 Art Frequency'!H101=""),"",'D02 Art Frequency'!H101)</x:f>
      </x:c>
      <x:c r="I27" s="34" t="str">
        <x:f>IFERROR(IF(HYPERLINK("#'D02 Art Frequency'!H101","Open FS08")="Open FS08",HYPERLINK("#'D02 Art Frequency'!H101","Open FS08"),"Open FS08"),"Open FS08")</x:f>
        <x:v>Open FS08</x:v>
      </x:c>
      <x:c r="J27" s="34"/>
      <x:c r="K27" s="34"/>
      <x:c r="L27" s="34"/>
      <x:c r="M27" s="12"/>
      <x:c r="N27" s="12"/>
    </x:row>
    <x:row r="28" ht="48" customHeight="1">
      <x:c r="A28" s="12" t="n">
        <x:v>18</x:v>
      </x:c>
      <x:c r="B28" s="12" t="str">
        <x:v>PA16</x:v>
      </x:c>
      <x:c r="C28" s="81" t="str">
        <x:v>I pay attention to what motivates people</x:v>
      </x:c>
      <x:c r="D28" s="81"/>
      <x:c r="E28" s="81"/>
      <x:c r="F28" s="81"/>
      <x:c r="G28" s="81"/>
      <x:c r="H28" s="12" t="str">
        <x:f>IF(AND(NOT(ISNUMBER('D02 Art Frequency'!H75)),'D02 Art Frequency'!H75=""),"",'D02 Art Frequency'!H75)</x:f>
      </x:c>
      <x:c r="I28" s="34" t="str">
        <x:f>IFERROR(IF(HYPERLINK("#'D02 Art Frequency'!H75","Open PA16")="Open PA16",HYPERLINK("#'D02 Art Frequency'!H75","Open PA16"),"Open PA16"),"Open PA16")</x:f>
        <x:v>Open PA16</x:v>
      </x:c>
      <x:c r="J28" s="34"/>
      <x:c r="K28" s="34"/>
      <x:c r="L28" s="34"/>
      <x:c r="M28" s="12"/>
      <x:c r="N28" s="12"/>
    </x:row>
    <x:row r="29" ht="48" customHeight="1">
      <x:c r="A29" s="12" t="n">
        <x:v>19</x:v>
      </x:c>
      <x:c r="B29" s="12" t="str">
        <x:v>FS05</x:v>
      </x:c>
      <x:c r="C29" s="77" t="str">
        <x:v>I can switch from the big picture to the detail and vice versa</x:v>
      </x:c>
      <x:c r="D29" s="77"/>
      <x:c r="E29" s="77"/>
      <x:c r="F29" s="77"/>
      <x:c r="G29" s="77"/>
      <x:c r="H29" s="12" t="str">
        <x:f>IF(AND(NOT(ISNUMBER('D02 Art Frequency'!H98)),'D02 Art Frequency'!H98=""),"",'D02 Art Frequency'!H98)</x:f>
      </x:c>
      <x:c r="I29" s="34" t="str">
        <x:f>IFERROR(IF(HYPERLINK("#'D02 Art Frequency'!H98","Open FS05")="Open FS05",HYPERLINK("#'D02 Art Frequency'!H98","Open FS05"),"Open FS05"),"Open FS05")</x:f>
        <x:v>Open FS05</x:v>
      </x:c>
      <x:c r="J29" s="34"/>
      <x:c r="K29" s="34"/>
      <x:c r="L29" s="34"/>
      <x:c r="M29" s="12"/>
      <x:c r="N29" s="12"/>
    </x:row>
    <x:row r="30" ht="48" customHeight="1">
      <x:c r="A30" s="12" t="n">
        <x:v>20</x:v>
      </x:c>
      <x:c r="B30" s="12" t="str">
        <x:v>EP20</x:v>
      </x:c>
      <x:c r="C30" s="81" t="str">
        <x:v>I encourage the group to develop a clear action plan</x:v>
      </x:c>
      <x:c r="D30" s="81"/>
      <x:c r="E30" s="81"/>
      <x:c r="F30" s="81"/>
      <x:c r="G30" s="81"/>
      <x:c r="H30" s="12" t="str">
        <x:f>IF(AND(NOT(ISNUMBER('D02 Art Frequency'!H47)),'D02 Art Frequency'!H47=""),"",'D02 Art Frequency'!H47)</x:f>
      </x:c>
      <x:c r="I30" s="34" t="str">
        <x:f>IFERROR(IF(HYPERLINK("#'D02 Art Frequency'!H47","Open EP20")="Open EP20",HYPERLINK("#'D02 Art Frequency'!H47","Open EP20"),"Open EP20"),"Open EP20")</x:f>
        <x:v>Open EP20</x:v>
      </x:c>
      <x:c r="J30" s="34"/>
      <x:c r="K30" s="34"/>
      <x:c r="L30" s="34"/>
      <x:c r="M30" s="12"/>
      <x:c r="N30" s="12"/>
    </x:row>
    <x:row r="31" ht="48" customHeight="1">
      <x:c r="A31" s="12" t="n">
        <x:v>21</x:v>
      </x:c>
      <x:c r="B31" s="12" t="str">
        <x:v>FS07</x:v>
      </x:c>
      <x:c r="C31" s="77" t="str">
        <x:v>I am comfortable with a structured approach</x:v>
      </x:c>
      <x:c r="D31" s="77"/>
      <x:c r="E31" s="77"/>
      <x:c r="F31" s="77"/>
      <x:c r="G31" s="77"/>
      <x:c r="H31" s="12" t="str">
        <x:f>IF(AND(NOT(ISNUMBER('D02 Art Frequency'!H100)),'D02 Art Frequency'!H100=""),"",'D02 Art Frequency'!H100)</x:f>
      </x:c>
      <x:c r="I31" s="34" t="str">
        <x:f>IFERROR(IF(HYPERLINK("#'D02 Art Frequency'!H100","Open FS07")="Open FS07",HYPERLINK("#'D02 Art Frequency'!H100","Open FS07"),"Open FS07"),"Open FS07")</x:f>
        <x:v>Open FS07</x:v>
      </x:c>
      <x:c r="J31" s="34"/>
      <x:c r="K31" s="34"/>
      <x:c r="L31" s="34"/>
      <x:c r="M31" s="12"/>
      <x:c r="N31" s="12"/>
    </x:row>
    <x:row r="32" ht="48" customHeight="1">
      <x:c r="A32" s="12" t="n">
        <x:v>22</x:v>
      </x:c>
      <x:c r="B32" s="12" t="str">
        <x:v>CS17</x:v>
      </x:c>
      <x:c r="C32" s="81" t="str">
        <x:v>I speak clearly and concisely</x:v>
      </x:c>
      <x:c r="D32" s="81"/>
      <x:c r="E32" s="81"/>
      <x:c r="F32" s="81"/>
      <x:c r="G32" s="81"/>
      <x:c r="H32" s="12" t="str">
        <x:f>IF(AND(NOT(ISNUMBER('D02 Art Frequency'!H27)),'D02 Art Frequency'!H27=""),"",'D02 Art Frequency'!H27)</x:f>
      </x:c>
      <x:c r="I32" s="34" t="str">
        <x:f>IFERROR(IF(HYPERLINK("#'D02 Art Frequency'!H27","Open CS17")="Open CS17",HYPERLINK("#'D02 Art Frequency'!H27","Open CS17"),"Open CS17"),"Open CS17")</x:f>
        <x:v>Open CS17</x:v>
      </x:c>
      <x:c r="J32" s="34"/>
      <x:c r="K32" s="34"/>
      <x:c r="L32" s="34"/>
      <x:c r="M32" s="12"/>
      <x:c r="N32" s="12"/>
    </x:row>
    <x:row r="33" ht="48" customHeight="1">
      <x:c r="A33" s="12" t="n">
        <x:v>23</x:v>
      </x:c>
      <x:c r="B33" s="12" t="str">
        <x:v>EP15</x:v>
      </x:c>
      <x:c r="C33" s="77" t="str">
        <x:v>I represent what people say in a visual and interesting way</x:v>
      </x:c>
      <x:c r="D33" s="77"/>
      <x:c r="E33" s="77"/>
      <x:c r="F33" s="77"/>
      <x:c r="G33" s="77"/>
      <x:c r="H33" s="12" t="str">
        <x:f>IF(AND(NOT(ISNUMBER('D02 Art Frequency'!H42)),'D02 Art Frequency'!H42=""),"",'D02 Art Frequency'!H42)</x:f>
      </x:c>
      <x:c r="I33" s="34" t="str">
        <x:f>IFERROR(IF(HYPERLINK("#'D02 Art Frequency'!H42","Open EP15")="Open EP15",HYPERLINK("#'D02 Art Frequency'!H42","Open EP15"),"Open EP15"),"Open EP15")</x:f>
        <x:v>Open EP15</x:v>
      </x:c>
      <x:c r="J33" s="34"/>
      <x:c r="K33" s="34"/>
      <x:c r="L33" s="34"/>
      <x:c r="M33" s="12"/>
      <x:c r="N33" s="12"/>
    </x:row>
    <x:row r="34" ht="48" customHeight="1">
      <x:c r="A34" s="12" t="n">
        <x:v>24</x:v>
      </x:c>
      <x:c r="B34" s="12" t="str">
        <x:v>EP14</x:v>
      </x:c>
      <x:c r="C34" s="81" t="str">
        <x:v>I apply a range of methods for decision-making</x:v>
      </x:c>
      <x:c r="D34" s="81"/>
      <x:c r="E34" s="81"/>
      <x:c r="F34" s="81"/>
      <x:c r="G34" s="81"/>
      <x:c r="H34" s="12" t="str">
        <x:f>IF(AND(NOT(ISNUMBER('D02 Art Frequency'!H41)),'D02 Art Frequency'!H41=""),"",'D02 Art Frequency'!H41)</x:f>
      </x:c>
      <x:c r="I34" s="34" t="str">
        <x:f>IFERROR(IF(HYPERLINK("#'D02 Art Frequency'!H41","Open EP14")="Open EP14",HYPERLINK("#'D02 Art Frequency'!H41","Open EP14"),"Open EP14"),"Open EP14")</x:f>
        <x:v>Open EP14</x:v>
      </x:c>
      <x:c r="J34" s="34"/>
      <x:c r="K34" s="34"/>
      <x:c r="L34" s="34"/>
      <x:c r="M34" s="12"/>
      <x:c r="N34" s="12"/>
    </x:row>
    <x:row r="35" ht="48" customHeight="1">
      <x:c r="A35" s="12" t="n">
        <x:v>25</x:v>
      </x:c>
      <x:c r="B35" s="12" t="str">
        <x:v>FS10</x:v>
      </x:c>
      <x:c r="C35" s="77" t="str">
        <x:v>I pay attention to both group task and process</x:v>
      </x:c>
      <x:c r="D35" s="77"/>
      <x:c r="E35" s="77"/>
      <x:c r="F35" s="77"/>
      <x:c r="G35" s="77"/>
      <x:c r="H35" s="12" t="str">
        <x:f>IF(AND(NOT(ISNUMBER('D02 Art Frequency'!H103)),'D02 Art Frequency'!H103=""),"",'D02 Art Frequency'!H103)</x:f>
      </x:c>
      <x:c r="I35" s="34" t="str">
        <x:f>IFERROR(IF(HYPERLINK("#'D02 Art Frequency'!H103","Open FS10")="Open FS10",HYPERLINK("#'D02 Art Frequency'!H103","Open FS10"),"Open FS10"),"Open FS10")</x:f>
        <x:v>Open FS10</x:v>
      </x:c>
      <x:c r="J35" s="34"/>
      <x:c r="K35" s="34"/>
      <x:c r="L35" s="34"/>
      <x:c r="M35" s="12"/>
      <x:c r="N35" s="12"/>
    </x:row>
    <x:row r="36" ht="48" customHeight="1">
      <x:c r="A36" s="12" t="n">
        <x:v>26</x:v>
      </x:c>
      <x:c r="B36" s="12" t="str">
        <x:v>PA09</x:v>
      </x:c>
      <x:c r="C36" s="81" t="str">
        <x:v>I encourage the group to reflect on its own actions and process</x:v>
      </x:c>
      <x:c r="D36" s="81"/>
      <x:c r="E36" s="81"/>
      <x:c r="F36" s="81"/>
      <x:c r="G36" s="81"/>
      <x:c r="H36" s="12" t="str">
        <x:f>IF(AND(NOT(ISNUMBER('D02 Art Frequency'!H68)),'D02 Art Frequency'!H68=""),"",'D02 Art Frequency'!H68)</x:f>
      </x:c>
      <x:c r="I36" s="34" t="str">
        <x:f>IFERROR(IF(HYPERLINK("#'D02 Art Frequency'!H68","Open PA09")="Open PA09",HYPERLINK("#'D02 Art Frequency'!H68","Open PA09"),"Open PA09"),"Open PA09")</x:f>
        <x:v>Open PA09</x:v>
      </x:c>
      <x:c r="J36" s="34"/>
      <x:c r="K36" s="34"/>
      <x:c r="L36" s="34"/>
      <x:c r="M36" s="12"/>
      <x:c r="N36" s="12"/>
    </x:row>
    <x:row r="37" ht="48" customHeight="1">
      <x:c r="A37" s="12" t="n">
        <x:v>27</x:v>
      </x:c>
      <x:c r="B37" s="12" t="str">
        <x:v>EP07</x:v>
      </x:c>
      <x:c r="C37" s="77" t="str">
        <x:v>I help the client understand their real needs where these are different to the ones presented</x:v>
      </x:c>
      <x:c r="D37" s="77"/>
      <x:c r="E37" s="77"/>
      <x:c r="F37" s="77"/>
      <x:c r="G37" s="77"/>
      <x:c r="H37" s="12" t="str">
        <x:f>IF(AND(NOT(ISNUMBER('D02 Art Frequency'!H34)),'D02 Art Frequency'!H34=""),"",'D02 Art Frequency'!H34)</x:f>
      </x:c>
      <x:c r="I37" s="34" t="str">
        <x:f>IFERROR(IF(HYPERLINK("#'D02 Art Frequency'!H34","Open EP07")="Open EP07",HYPERLINK("#'D02 Art Frequency'!H34","Open EP07"),"Open EP07"),"Open EP07")</x:f>
        <x:v>Open EP07</x:v>
      </x:c>
      <x:c r="J37" s="34"/>
      <x:c r="K37" s="34"/>
      <x:c r="L37" s="34"/>
      <x:c r="M37" s="12"/>
      <x:c r="N37" s="12"/>
    </x:row>
    <x:row r="38" ht="48" customHeight="1">
      <x:c r="A38" s="12" t="n">
        <x:v>28</x:v>
      </x:c>
      <x:c r="B38" s="12" t="str">
        <x:v>EP01</x:v>
      </x:c>
      <x:c r="C38" s="81" t="str">
        <x:v>I spend time building a relationship with the client group before the event</x:v>
      </x:c>
      <x:c r="D38" s="81"/>
      <x:c r="E38" s="81"/>
      <x:c r="F38" s="81"/>
      <x:c r="G38" s="81"/>
      <x:c r="H38" s="12" t="str">
        <x:f>IF(AND(NOT(ISNUMBER('D02 Art Frequency'!H28)),'D02 Art Frequency'!H28=""),"",'D02 Art Frequency'!H28)</x:f>
      </x:c>
      <x:c r="I38" s="34" t="str">
        <x:f>IFERROR(IF(HYPERLINK("#'D02 Art Frequency'!H28","Open EP01")="Open EP01",HYPERLINK("#'D02 Art Frequency'!H28","Open EP01"),"Open EP01"),"Open EP01")</x:f>
        <x:v>Open EP01</x:v>
      </x:c>
      <x:c r="J38" s="34"/>
      <x:c r="K38" s="34"/>
      <x:c r="L38" s="34"/>
      <x:c r="M38" s="12"/>
      <x:c r="N38" s="12"/>
    </x:row>
    <x:row r="39" ht="48" customHeight="1">
      <x:c r="A39" s="12" t="n">
        <x:v>29</x:v>
      </x:c>
      <x:c r="B39" s="12" t="str">
        <x:v>PA11</x:v>
      </x:c>
      <x:c r="C39" s="77" t="str">
        <x:v>I can be playful when required</x:v>
      </x:c>
      <x:c r="D39" s="77"/>
      <x:c r="E39" s="77"/>
      <x:c r="F39" s="77"/>
      <x:c r="G39" s="77"/>
      <x:c r="H39" s="12" t="str">
        <x:f>IF(AND(NOT(ISNUMBER('D02 Art Frequency'!H70)),'D02 Art Frequency'!H70=""),"",'D02 Art Frequency'!H70)</x:f>
      </x:c>
      <x:c r="I39" s="34" t="str">
        <x:f>IFERROR(IF(HYPERLINK("#'D02 Art Frequency'!H70","Open PA11")="Open PA11",HYPERLINK("#'D02 Art Frequency'!H70","Open PA11"),"Open PA11"),"Open PA11")</x:f>
        <x:v>Open PA11</x:v>
      </x:c>
      <x:c r="J39" s="34"/>
      <x:c r="K39" s="34"/>
      <x:c r="L39" s="34"/>
      <x:c r="M39" s="12"/>
      <x:c r="N39" s="12"/>
    </x:row>
    <x:row r="40" ht="48" customHeight="1">
      <x:c r="A40" s="12" t="n">
        <x:v>30</x:v>
      </x:c>
      <x:c r="B40" s="12" t="str">
        <x:v>CS16</x:v>
      </x:c>
      <x:c r="C40" s="81" t="str">
        <x:v>I ask questions to help people make sense of what is happening</x:v>
      </x:c>
      <x:c r="D40" s="81"/>
      <x:c r="E40" s="81"/>
      <x:c r="F40" s="81"/>
      <x:c r="G40" s="81"/>
      <x:c r="H40" s="12" t="str">
        <x:f>IF(AND(NOT(ISNUMBER('D02 Art Frequency'!H26)),'D02 Art Frequency'!H26=""),"",'D02 Art Frequency'!H26)</x:f>
      </x:c>
      <x:c r="I40" s="34" t="str">
        <x:f>IFERROR(IF(HYPERLINK("#'D02 Art Frequency'!H26","Open CS16")="Open CS16",HYPERLINK("#'D02 Art Frequency'!H26","Open CS16"),"Open CS16"),"Open CS16")</x:f>
        <x:v>Open CS16</x:v>
      </x:c>
      <x:c r="J40" s="34"/>
      <x:c r="K40" s="34"/>
      <x:c r="L40" s="34"/>
      <x:c r="M40" s="12"/>
      <x:c r="N40" s="12"/>
    </x:row>
    <x:row r="41" ht="48" customHeight="1">
      <x:c r="A41" s="12" t="n">
        <x:v>31</x:v>
      </x:c>
      <x:c r="B41" s="12" t="str">
        <x:v>FS03</x:v>
      </x:c>
      <x:c r="C41" s="77" t="str">
        <x:v>I know how and when to stay quiet</x:v>
      </x:c>
      <x:c r="D41" s="77"/>
      <x:c r="E41" s="77"/>
      <x:c r="F41" s="77"/>
      <x:c r="G41" s="77"/>
      <x:c r="H41" s="12" t="str">
        <x:f>IF(AND(NOT(ISNUMBER('D02 Art Frequency'!H96)),'D02 Art Frequency'!H96=""),"",'D02 Art Frequency'!H96)</x:f>
      </x:c>
      <x:c r="I41" s="34" t="str">
        <x:f>IFERROR(IF(HYPERLINK("#'D02 Art Frequency'!H96","Open FS03")="Open FS03",HYPERLINK("#'D02 Art Frequency'!H96","Open FS03"),"Open FS03"),"Open FS03")</x:f>
        <x:v>Open FS03</x:v>
      </x:c>
      <x:c r="J41" s="34"/>
      <x:c r="K41" s="34"/>
      <x:c r="L41" s="34"/>
      <x:c r="M41" s="12"/>
      <x:c r="N41" s="12"/>
    </x:row>
    <x:row r="42" ht="48" customHeight="1">
      <x:c r="A42" s="12" t="n">
        <x:v>32</x:v>
      </x:c>
      <x:c r="B42" s="12" t="str">
        <x:v>EP04</x:v>
      </x:c>
      <x:c r="C42" s="81" t="str">
        <x:v>I take time to understand the context, politics and issues faced by the client system</x:v>
      </x:c>
      <x:c r="D42" s="81"/>
      <x:c r="E42" s="81"/>
      <x:c r="F42" s="81"/>
      <x:c r="G42" s="81"/>
      <x:c r="H42" s="12" t="str">
        <x:f>IF(AND(NOT(ISNUMBER('D02 Art Frequency'!H31)),'D02 Art Frequency'!H31=""),"",'D02 Art Frequency'!H31)</x:f>
      </x:c>
      <x:c r="I42" s="34" t="str">
        <x:f>IFERROR(IF(HYPERLINK("#'D02 Art Frequency'!H31","Open EP04")="Open EP04",HYPERLINK("#'D02 Art Frequency'!H31","Open EP04"),"Open EP04"),"Open EP04")</x:f>
        <x:v>Open EP04</x:v>
      </x:c>
      <x:c r="J42" s="34"/>
      <x:c r="K42" s="34"/>
      <x:c r="L42" s="34"/>
      <x:c r="M42" s="12"/>
      <x:c r="N42" s="12"/>
    </x:row>
    <x:row r="43" ht="48" customHeight="1">
      <x:c r="A43" s="12" t="n">
        <x:v>33</x:v>
      </x:c>
      <x:c r="B43" s="12" t="str">
        <x:v>CS07</x:v>
      </x:c>
      <x:c r="C43" s="77" t="str">
        <x:v>I listen without interrupting</x:v>
      </x:c>
      <x:c r="D43" s="77"/>
      <x:c r="E43" s="77"/>
      <x:c r="F43" s="77"/>
      <x:c r="G43" s="77"/>
      <x:c r="H43" s="12" t="str">
        <x:f>IF(AND(NOT(ISNUMBER('D02 Art Frequency'!H17)),'D02 Art Frequency'!H17=""),"",'D02 Art Frequency'!H17)</x:f>
      </x:c>
      <x:c r="I43" s="34" t="str">
        <x:f>IFERROR(IF(HYPERLINK("#'D02 Art Frequency'!H17","Open CS07")="Open CS07",HYPERLINK("#'D02 Art Frequency'!H17","Open CS07"),"Open CS07"),"Open CS07")</x:f>
        <x:v>Open CS07</x:v>
      </x:c>
      <x:c r="J43" s="34"/>
      <x:c r="K43" s="34"/>
      <x:c r="L43" s="34"/>
      <x:c r="M43" s="12"/>
      <x:c r="N43" s="12"/>
    </x:row>
    <x:row r="44" ht="48" customHeight="1">
      <x:c r="A44" s="12" t="n">
        <x:v>34</x:v>
      </x:c>
      <x:c r="B44" s="12" t="str">
        <x:v>EP11</x:v>
      </x:c>
      <x:c r="C44" s="81" t="str">
        <x:v>I take time to build an environment of trust and participation</x:v>
      </x:c>
      <x:c r="D44" s="81"/>
      <x:c r="E44" s="81"/>
      <x:c r="F44" s="81"/>
      <x:c r="G44" s="81"/>
      <x:c r="H44" s="12" t="str">
        <x:f>IF(AND(NOT(ISNUMBER('D02 Art Frequency'!H38)),'D02 Art Frequency'!H38=""),"",'D02 Art Frequency'!H38)</x:f>
      </x:c>
      <x:c r="I44" s="34" t="str">
        <x:f>IFERROR(IF(HYPERLINK("#'D02 Art Frequency'!H38","Open EP11")="Open EP11",HYPERLINK("#'D02 Art Frequency'!H38","Open EP11"),"Open EP11"),"Open EP11")</x:f>
        <x:v>Open EP11</x:v>
      </x:c>
      <x:c r="J44" s="34"/>
      <x:c r="K44" s="34"/>
      <x:c r="L44" s="34"/>
      <x:c r="M44" s="12"/>
      <x:c r="N44" s="12"/>
    </x:row>
    <x:row r="45" ht="48" customHeight="1">
      <x:c r="A45" s="12" t="n">
        <x:v>35</x:v>
      </x:c>
      <x:c r="B45" s="12" t="str">
        <x:v>CG09</x:v>
      </x:c>
      <x:c r="C45" s="77" t="str">
        <x:v>I confront the group and individuals</x:v>
      </x:c>
      <x:c r="D45" s="77"/>
      <x:c r="E45" s="77"/>
      <x:c r="F45" s="77"/>
      <x:c r="G45" s="77"/>
      <x:c r="H45" s="12" t="str">
        <x:f>IF(AND(NOT(ISNUMBER('D02 Art Frequency'!H86)),'D02 Art Frequency'!H86=""),"",'D02 Art Frequency'!H86)</x:f>
      </x:c>
      <x:c r="I45" s="34" t="str">
        <x:f>IFERROR(IF(HYPERLINK("#'D02 Art Frequency'!H86","Open CG09")="Open CG09",HYPERLINK("#'D02 Art Frequency'!H86","Open CG09"),"Open CG09"),"Open CG09")</x:f>
        <x:v>Open CG09</x:v>
      </x:c>
      <x:c r="J45" s="34"/>
      <x:c r="K45" s="34"/>
      <x:c r="L45" s="34"/>
      <x:c r="M45" s="12"/>
      <x:c r="N45" s="12"/>
    </x:row>
    <x:row r="46" ht="48" customHeight="1">
      <x:c r="A46" s="12" t="n">
        <x:v>36</x:v>
      </x:c>
      <x:c r="B46" s="12" t="str">
        <x:v>PA15</x:v>
      </x:c>
      <x:c r="C46" s="81" t="str">
        <x:v>I challenge disruptive behaviour</x:v>
      </x:c>
      <x:c r="D46" s="81"/>
      <x:c r="E46" s="81"/>
      <x:c r="F46" s="81"/>
      <x:c r="G46" s="81"/>
      <x:c r="H46" s="12" t="str">
        <x:f>IF(AND(NOT(ISNUMBER('D02 Art Frequency'!H74)),'D02 Art Frequency'!H74=""),"",'D02 Art Frequency'!H74)</x:f>
      </x:c>
      <x:c r="I46" s="34" t="str">
        <x:f>IFERROR(IF(HYPERLINK("#'D02 Art Frequency'!H74","Open PA15")="Open PA15",HYPERLINK("#'D02 Art Frequency'!H74","Open PA15"),"Open PA15"),"Open PA15")</x:f>
        <x:v>Open PA15</x:v>
      </x:c>
      <x:c r="J46" s="34"/>
      <x:c r="K46" s="34"/>
      <x:c r="L46" s="34"/>
      <x:c r="M46" s="12"/>
      <x:c r="N46" s="12"/>
    </x:row>
    <x:row r="47" ht="48" customHeight="1">
      <x:c r="A47" s="12" t="n">
        <x:v>37</x:v>
      </x:c>
      <x:c r="B47" s="12" t="str">
        <x:v>VD09</x:v>
      </x:c>
      <x:c r="C47" s="77" t="str">
        <x:v>I am comfortable when people express opposing views</x:v>
      </x:c>
      <x:c r="D47" s="77"/>
      <x:c r="E47" s="77"/>
      <x:c r="F47" s="77"/>
      <x:c r="G47" s="77"/>
      <x:c r="H47" s="12" t="str">
        <x:f>IF(AND(NOT(ISNUMBER('D02 Art Frequency'!H57)),'D02 Art Frequency'!H57=""),"",'D02 Art Frequency'!H57)</x:f>
      </x:c>
      <x:c r="I47" s="34" t="str">
        <x:f>IFERROR(IF(HYPERLINK("#'D02 Art Frequency'!H57","Open VD09")="Open VD09",HYPERLINK("#'D02 Art Frequency'!H57","Open VD09"),"Open VD09"),"Open VD09")</x:f>
        <x:v>Open VD09</x:v>
      </x:c>
      <x:c r="J47" s="34"/>
      <x:c r="K47" s="34"/>
      <x:c r="L47" s="34"/>
      <x:c r="M47" s="12"/>
      <x:c r="N47" s="12"/>
    </x:row>
    <x:row r="48" ht="48" customHeight="1">
      <x:c r="A48" s="12" t="n">
        <x:v>38</x:v>
      </x:c>
      <x:c r="B48" s="12" t="str">
        <x:v>EP17</x:v>
      </x:c>
      <x:c r="C48" s="81" t="str">
        <x:v>I notice when the group goes off track and bring it to their attention</x:v>
      </x:c>
      <x:c r="D48" s="81"/>
      <x:c r="E48" s="81"/>
      <x:c r="F48" s="81"/>
      <x:c r="G48" s="81"/>
      <x:c r="H48" s="12" t="str">
        <x:f>IF(AND(NOT(ISNUMBER('D02 Art Frequency'!H44)),'D02 Art Frequency'!H44=""),"",'D02 Art Frequency'!H44)</x:f>
      </x:c>
      <x:c r="I48" s="34" t="str">
        <x:f>IFERROR(IF(HYPERLINK("#'D02 Art Frequency'!H44","Open EP17")="Open EP17",HYPERLINK("#'D02 Art Frequency'!H44","Open EP17"),"Open EP17"),"Open EP17")</x:f>
        <x:v>Open EP17</x:v>
      </x:c>
      <x:c r="J48" s="34"/>
      <x:c r="K48" s="34"/>
      <x:c r="L48" s="34"/>
      <x:c r="M48" s="12"/>
      <x:c r="N48" s="12"/>
    </x:row>
    <x:row r="49" ht="48" customHeight="1">
      <x:c r="A49" s="12" t="n">
        <x:v>39</x:v>
      </x:c>
      <x:c r="B49" s="12" t="str">
        <x:v>PA01</x:v>
      </x:c>
      <x:c r="C49" s="77" t="str">
        <x:v>I trust the group's wisdom and competence</x:v>
      </x:c>
      <x:c r="D49" s="77"/>
      <x:c r="E49" s="77"/>
      <x:c r="F49" s="77"/>
      <x:c r="G49" s="77"/>
      <x:c r="H49" s="12" t="str">
        <x:f>IF(AND(NOT(ISNUMBER('D02 Art Frequency'!H60)),'D02 Art Frequency'!H60=""),"",'D02 Art Frequency'!H60)</x:f>
      </x:c>
      <x:c r="I49" s="34" t="str">
        <x:f>IFERROR(IF(HYPERLINK("#'D02 Art Frequency'!H60","Open PA01")="Open PA01",HYPERLINK("#'D02 Art Frequency'!H60","Open PA01"),"Open PA01"),"Open PA01")</x:f>
        <x:v>Open PA01</x:v>
      </x:c>
      <x:c r="J49" s="34"/>
      <x:c r="K49" s="34"/>
      <x:c r="L49" s="34"/>
      <x:c r="M49" s="12"/>
      <x:c r="N49" s="12"/>
    </x:row>
    <x:row r="50" ht="48" customHeight="1">
      <x:c r="A50" s="12" t="n">
        <x:v>40</x:v>
      </x:c>
      <x:c r="B50" s="12" t="str">
        <x:v>CG10</x:v>
      </x:c>
      <x:c r="C50" s="81" t="str">
        <x:v>I notice who speaks and who gets listened to</x:v>
      </x:c>
      <x:c r="D50" s="81"/>
      <x:c r="E50" s="81"/>
      <x:c r="F50" s="81"/>
      <x:c r="G50" s="81"/>
      <x:c r="H50" s="12" t="str">
        <x:f>IF(AND(NOT(ISNUMBER('D02 Art Frequency'!H87)),'D02 Art Frequency'!H87=""),"",'D02 Art Frequency'!H87)</x:f>
      </x:c>
      <x:c r="I50" s="34" t="str">
        <x:f>IFERROR(IF(HYPERLINK("#'D02 Art Frequency'!H87","Open CG10")="Open CG10",HYPERLINK("#'D02 Art Frequency'!H87","Open CG10"),"Open CG10"),"Open CG10")</x:f>
        <x:v>Open CG10</x:v>
      </x:c>
      <x:c r="J50" s="34"/>
      <x:c r="K50" s="34"/>
      <x:c r="L50" s="34"/>
      <x:c r="M50" s="12"/>
      <x:c r="N50" s="12"/>
    </x:row>
    <x:row r="51" ht="48" customHeight="1">
      <x:c r="A51" s="12" t="n">
        <x:v>41</x:v>
      </x:c>
      <x:c r="B51" s="12" t="str">
        <x:v>CG05</x:v>
      </x:c>
      <x:c r="C51" s="77" t="str">
        <x:v>I notice when things are not said that indicate conflict</x:v>
      </x:c>
      <x:c r="D51" s="77"/>
      <x:c r="E51" s="77"/>
      <x:c r="F51" s="77"/>
      <x:c r="G51" s="77"/>
      <x:c r="H51" s="12" t="str">
        <x:f>IF(AND(NOT(ISNUMBER('D02 Art Frequency'!H82)),'D02 Art Frequency'!H82=""),"",'D02 Art Frequency'!H82)</x:f>
      </x:c>
      <x:c r="I51" s="34" t="str">
        <x:f>IFERROR(IF(HYPERLINK("#'D02 Art Frequency'!H82","Open CG05")="Open CG05",HYPERLINK("#'D02 Art Frequency'!H82","Open CG05"),"Open CG05"),"Open CG05")</x:f>
        <x:v>Open CG05</x:v>
      </x:c>
      <x:c r="J51" s="34"/>
      <x:c r="K51" s="34"/>
      <x:c r="L51" s="34"/>
      <x:c r="M51" s="12"/>
      <x:c r="N51" s="12"/>
    </x:row>
    <x:row r="52" ht="48" customHeight="1">
      <x:c r="A52" s="12" t="n">
        <x:v>42</x:v>
      </x:c>
      <x:c r="B52" s="12" t="str">
        <x:v>PA07</x:v>
      </x:c>
      <x:c r="C52" s="81" t="str">
        <x:v>I use my intuition to check with the group what is happening</x:v>
      </x:c>
      <x:c r="D52" s="81"/>
      <x:c r="E52" s="81"/>
      <x:c r="F52" s="81"/>
      <x:c r="G52" s="81"/>
      <x:c r="H52" s="12" t="str">
        <x:f>IF(AND(NOT(ISNUMBER('D02 Art Frequency'!H66)),'D02 Art Frequency'!H66=""),"",'D02 Art Frequency'!H66)</x:f>
      </x:c>
      <x:c r="I52" s="34" t="str">
        <x:f>IFERROR(IF(HYPERLINK("#'D02 Art Frequency'!H66","Open PA07")="Open PA07",HYPERLINK("#'D02 Art Frequency'!H66","Open PA07"),"Open PA07"),"Open PA07")</x:f>
        <x:v>Open PA07</x:v>
      </x:c>
      <x:c r="J52" s="34"/>
      <x:c r="K52" s="34"/>
      <x:c r="L52" s="34"/>
      <x:c r="M52" s="12"/>
      <x:c r="N52" s="12"/>
    </x:row>
    <x:row r="53" ht="48" customHeight="1">
      <x:c r="A53" s="12" t="n">
        <x:v>43</x:v>
      </x:c>
      <x:c r="B53" s="12" t="str">
        <x:v>EP03</x:v>
      </x:c>
      <x:c r="C53" s="77" t="str">
        <x:v>I prepare thoroughly for each event I facilitate</x:v>
      </x:c>
      <x:c r="D53" s="77"/>
      <x:c r="E53" s="77"/>
      <x:c r="F53" s="77"/>
      <x:c r="G53" s="77"/>
      <x:c r="H53" s="12" t="str">
        <x:f>IF(AND(NOT(ISNUMBER('D02 Art Frequency'!H30)),'D02 Art Frequency'!H30=""),"",'D02 Art Frequency'!H30)</x:f>
      </x:c>
      <x:c r="I53" s="34" t="str">
        <x:f>IFERROR(IF(HYPERLINK("#'D02 Art Frequency'!H30","Open EP03")="Open EP03",HYPERLINK("#'D02 Art Frequency'!H30","Open EP03"),"Open EP03"),"Open EP03")</x:f>
        <x:v>Open EP03</x:v>
      </x:c>
      <x:c r="J53" s="34"/>
      <x:c r="K53" s="34"/>
      <x:c r="L53" s="34"/>
      <x:c r="M53" s="12"/>
      <x:c r="N53" s="12"/>
    </x:row>
    <x:row r="54" ht="48" customHeight="1">
      <x:c r="A54" s="12" t="n">
        <x:v>44</x:v>
      </x:c>
      <x:c r="B54" s="12" t="str">
        <x:v>CG08</x:v>
      </x:c>
      <x:c r="C54" s="81" t="str">
        <x:v>I notice patterns in group interaction and draw this to the attention of the group</x:v>
      </x:c>
      <x:c r="D54" s="81"/>
      <x:c r="E54" s="81"/>
      <x:c r="F54" s="81"/>
      <x:c r="G54" s="81"/>
      <x:c r="H54" s="12" t="str">
        <x:f>IF(AND(NOT(ISNUMBER('D02 Art Frequency'!H85)),'D02 Art Frequency'!H85=""),"",'D02 Art Frequency'!H85)</x:f>
      </x:c>
      <x:c r="I54" s="34" t="str">
        <x:f>IFERROR(IF(HYPERLINK("#'D02 Art Frequency'!H85","Open CG08")="Open CG08",HYPERLINK("#'D02 Art Frequency'!H85","Open CG08"),"Open CG08"),"Open CG08")</x:f>
        <x:v>Open CG08</x:v>
      </x:c>
      <x:c r="J54" s="34"/>
      <x:c r="K54" s="34"/>
      <x:c r="L54" s="34"/>
      <x:c r="M54" s="12"/>
      <x:c r="N54" s="12"/>
    </x:row>
    <x:row r="55" ht="48" customHeight="1">
      <x:c r="A55" s="12" t="n">
        <x:v>45</x:v>
      </x:c>
      <x:c r="B55" s="12" t="str">
        <x:v>PA05</x:v>
      </x:c>
      <x:c r="C55" s="77" t="str">
        <x:v>I know when to stick with things even when they are getting difficult</x:v>
      </x:c>
      <x:c r="D55" s="77"/>
      <x:c r="E55" s="77"/>
      <x:c r="F55" s="77"/>
      <x:c r="G55" s="77"/>
      <x:c r="H55" s="12" t="str">
        <x:f>IF(AND(NOT(ISNUMBER('D02 Art Frequency'!H64)),'D02 Art Frequency'!H64=""),"",'D02 Art Frequency'!H64)</x:f>
      </x:c>
      <x:c r="I55" s="34" t="str">
        <x:f>IFERROR(IF(HYPERLINK("#'D02 Art Frequency'!H64","Open PA05")="Open PA05",HYPERLINK("#'D02 Art Frequency'!H64","Open PA05"),"Open PA05"),"Open PA05")</x:f>
        <x:v>Open PA05</x:v>
      </x:c>
      <x:c r="J55" s="34"/>
      <x:c r="K55" s="34"/>
      <x:c r="L55" s="34"/>
      <x:c r="M55" s="12"/>
      <x:c r="N55" s="12"/>
    </x:row>
    <x:row r="56" ht="48" customHeight="1">
      <x:c r="A56" s="12" t="n">
        <x:v>46</x:v>
      </x:c>
      <x:c r="B56" s="12" t="str">
        <x:v>CS05</x:v>
      </x:c>
      <x:c r="C56" s="81" t="str">
        <x:v>I give clear assertive feedback</x:v>
      </x:c>
      <x:c r="D56" s="81"/>
      <x:c r="E56" s="81"/>
      <x:c r="F56" s="81"/>
      <x:c r="G56" s="81"/>
      <x:c r="H56" s="12" t="str">
        <x:f>IF(AND(NOT(ISNUMBER('D02 Art Frequency'!H15)),'D02 Art Frequency'!H15=""),"",'D02 Art Frequency'!H15)</x:f>
      </x:c>
      <x:c r="I56" s="34" t="str">
        <x:f>IFERROR(IF(HYPERLINK("#'D02 Art Frequency'!H15","Open CS05")="Open CS05",HYPERLINK("#'D02 Art Frequency'!H15","Open CS05"),"Open CS05"),"Open CS05")</x:f>
        <x:v>Open CS05</x:v>
      </x:c>
      <x:c r="J56" s="34"/>
      <x:c r="K56" s="34"/>
      <x:c r="L56" s="34"/>
      <x:c r="M56" s="12"/>
      <x:c r="N56" s="12"/>
    </x:row>
    <x:row r="57" ht="48" customHeight="1">
      <x:c r="A57" s="12" t="n">
        <x:v>47</x:v>
      </x:c>
      <x:c r="B57" s="12" t="str">
        <x:v>CG03</x:v>
      </x:c>
      <x:c r="C57" s="77" t="str">
        <x:v>I am comfortable when my leadership is challenged</x:v>
      </x:c>
      <x:c r="D57" s="77"/>
      <x:c r="E57" s="77"/>
      <x:c r="F57" s="77"/>
      <x:c r="G57" s="77"/>
      <x:c r="H57" s="12" t="str">
        <x:f>IF(AND(NOT(ISNUMBER('D02 Art Frequency'!H80)),'D02 Art Frequency'!H80=""),"",'D02 Art Frequency'!H80)</x:f>
      </x:c>
      <x:c r="I57" s="34" t="str">
        <x:f>IFERROR(IF(HYPERLINK("#'D02 Art Frequency'!H80","Open CG03")="Open CG03",HYPERLINK("#'D02 Art Frequency'!H80","Open CG03"),"Open CG03"),"Open CG03")</x:f>
        <x:v>Open CG03</x:v>
      </x:c>
      <x:c r="J57" s="34"/>
      <x:c r="K57" s="34"/>
      <x:c r="L57" s="34"/>
      <x:c r="M57" s="12"/>
      <x:c r="N57" s="12"/>
    </x:row>
    <x:row r="58" ht="48" customHeight="1">
      <x:c r="A58" s="12" t="n">
        <x:v>48</x:v>
      </x:c>
      <x:c r="B58" s="12" t="str">
        <x:v>CG04</x:v>
      </x:c>
      <x:c r="C58" s="81" t="str">
        <x:v>I notice when things are said that are in conflict</x:v>
      </x:c>
      <x:c r="D58" s="81"/>
      <x:c r="E58" s="81"/>
      <x:c r="F58" s="81"/>
      <x:c r="G58" s="81"/>
      <x:c r="H58" s="12" t="str">
        <x:f>IF(AND(NOT(ISNUMBER('D02 Art Frequency'!H81)),'D02 Art Frequency'!H81=""),"",'D02 Art Frequency'!H81)</x:f>
      </x:c>
      <x:c r="I58" s="34" t="str">
        <x:f>IFERROR(IF(HYPERLINK("#'D02 Art Frequency'!H81","Open CG04")="Open CG04",HYPERLINK("#'D02 Art Frequency'!H81","Open CG04"),"Open CG04"),"Open CG04")</x:f>
        <x:v>Open CG04</x:v>
      </x:c>
      <x:c r="J58" s="34"/>
      <x:c r="K58" s="34"/>
      <x:c r="L58" s="34"/>
      <x:c r="M58" s="12"/>
      <x:c r="N58" s="12"/>
    </x:row>
    <x:row r="59" ht="48" customHeight="1">
      <x:c r="A59" s="12" t="n">
        <x:v>49</x:v>
      </x:c>
      <x:c r="B59" s="12" t="str">
        <x:v>CG02</x:v>
      </x:c>
      <x:c r="C59" s="77" t="str">
        <x:v>I spot how people are included or excluded in group activity</x:v>
      </x:c>
      <x:c r="D59" s="77"/>
      <x:c r="E59" s="77"/>
      <x:c r="F59" s="77"/>
      <x:c r="G59" s="77"/>
      <x:c r="H59" s="12" t="str">
        <x:f>IF(AND(NOT(ISNUMBER('D02 Art Frequency'!H79)),'D02 Art Frequency'!H79=""),"",'D02 Art Frequency'!H79)</x:f>
      </x:c>
      <x:c r="I59" s="34" t="str">
        <x:f>IFERROR(IF(HYPERLINK("#'D02 Art Frequency'!H79","Open CG02")="Open CG02",HYPERLINK("#'D02 Art Frequency'!H79","Open CG02"),"Open CG02"),"Open CG02")</x:f>
        <x:v>Open CG02</x:v>
      </x:c>
      <x:c r="J59" s="34"/>
      <x:c r="K59" s="34"/>
      <x:c r="L59" s="34"/>
      <x:c r="M59" s="12"/>
      <x:c r="N59" s="12"/>
    </x:row>
    <x:row r="60" ht="48" customHeight="1">
      <x:c r="A60" s="12" t="n">
        <x:v>50</x:v>
      </x:c>
      <x:c r="B60" s="12" t="str">
        <x:v>EP10</x:v>
      </x:c>
      <x:c r="C60" s="81" t="str">
        <x:v>I make sure the physical environment is safe and fit for purpose</x:v>
      </x:c>
      <x:c r="D60" s="81"/>
      <x:c r="E60" s="81"/>
      <x:c r="F60" s="81"/>
      <x:c r="G60" s="81"/>
      <x:c r="H60" s="12" t="str">
        <x:f>IF(AND(NOT(ISNUMBER('D02 Art Frequency'!H37)),'D02 Art Frequency'!H37=""),"",'D02 Art Frequency'!H37)</x:f>
      </x:c>
      <x:c r="I60" s="34" t="str">
        <x:f>IFERROR(IF(HYPERLINK("#'D02 Art Frequency'!H37","Open EP10")="Open EP10",HYPERLINK("#'D02 Art Frequency'!H37","Open EP10"),"Open EP10"),"Open EP10")</x:f>
        <x:v>Open EP10</x:v>
      </x:c>
      <x:c r="J60" s="34"/>
      <x:c r="K60" s="34"/>
      <x:c r="L60" s="34"/>
      <x:c r="M60" s="12"/>
      <x:c r="N60" s="12"/>
    </x:row>
    <x:row r="61" ht="48" customHeight="1">
      <x:c r="A61" s="12" t="n">
        <x:v>51</x:v>
      </x:c>
      <x:c r="B61" s="12" t="str">
        <x:v>PA04</x:v>
      </x:c>
      <x:c r="C61" s="77" t="str">
        <x:v>I know when to move the Group on</x:v>
      </x:c>
      <x:c r="D61" s="77"/>
      <x:c r="E61" s="77"/>
      <x:c r="F61" s="77"/>
      <x:c r="G61" s="77"/>
      <x:c r="H61" s="12" t="str">
        <x:f>IF(AND(NOT(ISNUMBER('D02 Art Frequency'!H63)),'D02 Art Frequency'!H63=""),"",'D02 Art Frequency'!H63)</x:f>
      </x:c>
      <x:c r="I61" s="34" t="str">
        <x:f>IFERROR(IF(HYPERLINK("#'D02 Art Frequency'!H63","Open PA04")="Open PA04",HYPERLINK("#'D02 Art Frequency'!H63","Open PA04"),"Open PA04"),"Open PA04")</x:f>
        <x:v>Open PA04</x:v>
      </x:c>
      <x:c r="J61" s="34"/>
      <x:c r="K61" s="34"/>
      <x:c r="L61" s="34"/>
      <x:c r="M61" s="12"/>
      <x:c r="N61" s="12"/>
    </x:row>
    <x:row r="62" ht="48" customHeight="1">
      <x:c r="A62" s="12" t="n">
        <x:v>52</x:v>
      </x:c>
      <x:c r="B62" s="12" t="str">
        <x:v>CS03</x:v>
      </x:c>
      <x:c r="C62" s="81" t="str">
        <x:v>I develop rapport quickly</x:v>
      </x:c>
      <x:c r="D62" s="81"/>
      <x:c r="E62" s="81"/>
      <x:c r="F62" s="81"/>
      <x:c r="G62" s="81"/>
      <x:c r="H62" s="12" t="str">
        <x:f>IF(AND(NOT(ISNUMBER('D02 Art Frequency'!H13)),'D02 Art Frequency'!H13=""),"",'D02 Art Frequency'!H13)</x:f>
      </x:c>
      <x:c r="I62" s="34" t="str">
        <x:f>IFERROR(IF(HYPERLINK("#'D02 Art Frequency'!H13","Open CS03")="Open CS03",HYPERLINK("#'D02 Art Frequency'!H13","Open CS03"),"Open CS03"),"Open CS03")</x:f>
        <x:v>Open CS03</x:v>
      </x:c>
      <x:c r="J62" s="34"/>
      <x:c r="K62" s="34"/>
      <x:c r="L62" s="34"/>
      <x:c r="M62" s="12"/>
      <x:c r="N62" s="12"/>
    </x:row>
    <x:row r="63" ht="48" customHeight="1">
      <x:c r="A63" s="12" t="n">
        <x:v>53</x:v>
      </x:c>
      <x:c r="B63" s="12" t="str">
        <x:v>CG12</x:v>
      </x:c>
      <x:c r="C63" s="77" t="str">
        <x:v>I can track my emotions and express them appropriately</x:v>
      </x:c>
      <x:c r="D63" s="77"/>
      <x:c r="E63" s="77"/>
      <x:c r="F63" s="77"/>
      <x:c r="G63" s="77"/>
      <x:c r="H63" s="12" t="str">
        <x:f>IF(AND(NOT(ISNUMBER('D02 Art Frequency'!H89)),'D02 Art Frequency'!H89=""),"",'D02 Art Frequency'!H89)</x:f>
      </x:c>
      <x:c r="I63" s="34" t="str">
        <x:f>IFERROR(IF(HYPERLINK("#'D02 Art Frequency'!H89","Open CG12")="Open CG12",HYPERLINK("#'D02 Art Frequency'!H89","Open CG12"),"Open CG12"),"Open CG12")</x:f>
        <x:v>Open CG12</x:v>
      </x:c>
      <x:c r="J63" s="34"/>
      <x:c r="K63" s="34"/>
      <x:c r="L63" s="34"/>
      <x:c r="M63" s="12"/>
      <x:c r="N63" s="12"/>
    </x:row>
    <x:row r="64" ht="48" customHeight="1">
      <x:c r="A64" s="12" t="n">
        <x:v>54</x:v>
      </x:c>
      <x:c r="B64" s="12" t="str">
        <x:v>EP19</x:v>
      </x:c>
      <x:c r="C64" s="81" t="str">
        <x:v>I celebrate endings with the group</x:v>
      </x:c>
      <x:c r="D64" s="81"/>
      <x:c r="E64" s="81"/>
      <x:c r="F64" s="81"/>
      <x:c r="G64" s="81"/>
      <x:c r="H64" s="12" t="str">
        <x:f>IF(AND(NOT(ISNUMBER('D02 Art Frequency'!H46)),'D02 Art Frequency'!H46=""),"",'D02 Art Frequency'!H46)</x:f>
      </x:c>
      <x:c r="I64" s="34" t="str">
        <x:f>IFERROR(IF(HYPERLINK("#'D02 Art Frequency'!H46","Open EP19")="Open EP19",HYPERLINK("#'D02 Art Frequency'!H46","Open EP19"),"Open EP19"),"Open EP19")</x:f>
        <x:v>Open EP19</x:v>
      </x:c>
      <x:c r="J64" s="34"/>
      <x:c r="K64" s="34"/>
      <x:c r="L64" s="34"/>
      <x:c r="M64" s="12"/>
      <x:c r="N64" s="12"/>
    </x:row>
    <x:row r="65" ht="48" customHeight="1">
      <x:c r="A65" s="12" t="n">
        <x:v>55</x:v>
      </x:c>
      <x:c r="B65" s="12" t="str">
        <x:v>EP09</x:v>
      </x:c>
      <x:c r="C65" s="77" t="str">
        <x:v>I contract clearly with the client and the group about how we will work together</x:v>
      </x:c>
      <x:c r="D65" s="77"/>
      <x:c r="E65" s="77"/>
      <x:c r="F65" s="77"/>
      <x:c r="G65" s="77"/>
      <x:c r="H65" s="12" t="str">
        <x:f>IF(AND(NOT(ISNUMBER('D02 Art Frequency'!H36)),'D02 Art Frequency'!H36=""),"",'D02 Art Frequency'!H36)</x:f>
      </x:c>
      <x:c r="I65" s="34" t="str">
        <x:f>IFERROR(IF(HYPERLINK("#'D02 Art Frequency'!H36","Open EP09")="Open EP09",HYPERLINK("#'D02 Art Frequency'!H36","Open EP09"),"Open EP09"),"Open EP09")</x:f>
        <x:v>Open EP09</x:v>
      </x:c>
      <x:c r="J65" s="34"/>
      <x:c r="K65" s="34"/>
      <x:c r="L65" s="34"/>
      <x:c r="M65" s="12"/>
      <x:c r="N65" s="12"/>
    </x:row>
    <x:row r="66" ht="48" customHeight="1">
      <x:c r="A66" s="12" t="n">
        <x:v>56</x:v>
      </x:c>
      <x:c r="B66" s="12" t="str">
        <x:v>VD10</x:v>
      </x:c>
      <x:c r="C66" s="81" t="str">
        <x:v>I focus on the group needs rather than my own</x:v>
      </x:c>
      <x:c r="D66" s="81"/>
      <x:c r="E66" s="81"/>
      <x:c r="F66" s="81"/>
      <x:c r="G66" s="81"/>
      <x:c r="H66" s="12" t="str">
        <x:f>IF(AND(NOT(ISNUMBER('D02 Art Frequency'!H58)),'D02 Art Frequency'!H58=""),"",'D02 Art Frequency'!H58)</x:f>
      </x:c>
      <x:c r="I66" s="34" t="str">
        <x:f>IFERROR(IF(HYPERLINK("#'D02 Art Frequency'!H58","Open VD10")="Open VD10",HYPERLINK("#'D02 Art Frequency'!H58","Open VD10"),"Open VD10"),"Open VD10")</x:f>
        <x:v>Open VD10</x:v>
      </x:c>
      <x:c r="J66" s="34"/>
      <x:c r="K66" s="34"/>
      <x:c r="L66" s="34"/>
      <x:c r="M66" s="12"/>
      <x:c r="N66" s="12"/>
    </x:row>
    <x:row r="67" ht="48" customHeight="1">
      <x:c r="A67" s="12" t="n">
        <x:v>57</x:v>
      </x:c>
      <x:c r="B67" s="12" t="str">
        <x:v>PA06</x:v>
      </x:c>
      <x:c r="C67" s="77" t="str">
        <x:v>I employ a range of tools and techniques for working with groups</x:v>
      </x:c>
      <x:c r="D67" s="77"/>
      <x:c r="E67" s="77"/>
      <x:c r="F67" s="77"/>
      <x:c r="G67" s="77"/>
      <x:c r="H67" s="12" t="str">
        <x:f>IF(AND(NOT(ISNUMBER('D02 Art Frequency'!H65)),'D02 Art Frequency'!H65=""),"",'D02 Art Frequency'!H65)</x:f>
      </x:c>
      <x:c r="I67" s="34" t="str">
        <x:f>IFERROR(IF(HYPERLINK("#'D02 Art Frequency'!H65","Open PA06")="Open PA06",HYPERLINK("#'D02 Art Frequency'!H65","Open PA06"),"Open PA06"),"Open PA06")</x:f>
        <x:v>Open PA06</x:v>
      </x:c>
      <x:c r="J67" s="34"/>
      <x:c r="K67" s="34"/>
      <x:c r="L67" s="34"/>
      <x:c r="M67" s="12"/>
      <x:c r="N67" s="12"/>
    </x:row>
    <x:row r="68" ht="48" customHeight="1">
      <x:c r="A68" s="12" t="n">
        <x:v>58</x:v>
      </x:c>
      <x:c r="B68" s="12" t="str">
        <x:v>CS09</x:v>
      </x:c>
      <x:c r="C68" s="81" t="str">
        <x:v>I often reflect back to the group what I think has been said</x:v>
      </x:c>
      <x:c r="D68" s="81"/>
      <x:c r="E68" s="81"/>
      <x:c r="F68" s="81"/>
      <x:c r="G68" s="81"/>
      <x:c r="H68" s="12" t="str">
        <x:f>IF(AND(NOT(ISNUMBER('D02 Art Frequency'!H19)),'D02 Art Frequency'!H19=""),"",'D02 Art Frequency'!H19)</x:f>
      </x:c>
      <x:c r="I68" s="34" t="str">
        <x:f>IFERROR(IF(HYPERLINK("#'D02 Art Frequency'!H19","Open CS09")="Open CS09",HYPERLINK("#'D02 Art Frequency'!H19","Open CS09"),"Open CS09"),"Open CS09")</x:f>
        <x:v>Open CS09</x:v>
      </x:c>
      <x:c r="J68" s="34"/>
      <x:c r="K68" s="34"/>
      <x:c r="L68" s="34"/>
      <x:c r="M68" s="12"/>
      <x:c r="N68" s="12"/>
    </x:row>
    <x:row r="69" ht="48" customHeight="1">
      <x:c r="A69" s="12" t="n">
        <x:v>59</x:v>
      </x:c>
      <x:c r="B69" s="12" t="str">
        <x:v>CG07</x:v>
      </x:c>
      <x:c r="C69" s="77" t="str">
        <x:v>I provide a safe environment for conflict to surface</x:v>
      </x:c>
      <x:c r="D69" s="77"/>
      <x:c r="E69" s="77"/>
      <x:c r="F69" s="77"/>
      <x:c r="G69" s="77"/>
      <x:c r="H69" s="12" t="str">
        <x:f>IF(AND(NOT(ISNUMBER('D02 Art Frequency'!H84)),'D02 Art Frequency'!H84=""),"",'D02 Art Frequency'!H84)</x:f>
      </x:c>
      <x:c r="I69" s="34" t="str">
        <x:f>IFERROR(IF(HYPERLINK("#'D02 Art Frequency'!H84","Open CG07")="Open CG07",HYPERLINK("#'D02 Art Frequency'!H84","Open CG07"),"Open CG07"),"Open CG07")</x:f>
        <x:v>Open CG07</x:v>
      </x:c>
      <x:c r="J69" s="34"/>
      <x:c r="K69" s="34"/>
      <x:c r="L69" s="34"/>
      <x:c r="M69" s="12"/>
      <x:c r="N69" s="12"/>
    </x:row>
    <x:row r="70" ht="48" customHeight="1">
      <x:c r="A70" s="12" t="n">
        <x:v>60</x:v>
      </x:c>
      <x:c r="B70" s="12" t="str">
        <x:v>FS12</x:v>
      </x:c>
      <x:c r="C70" s="81" t="str">
        <x:v>I intervene effectively at the interaction level</x:v>
      </x:c>
      <x:c r="D70" s="81"/>
      <x:c r="E70" s="81"/>
      <x:c r="F70" s="81"/>
      <x:c r="G70" s="81"/>
      <x:c r="H70" s="12" t="str">
        <x:f>IF(AND(NOT(ISNUMBER('D02 Art Frequency'!H105)),'D02 Art Frequency'!H105=""),"",'D02 Art Frequency'!H105)</x:f>
      </x:c>
      <x:c r="I70" s="34" t="str">
        <x:f>IFERROR(IF(HYPERLINK("#'D02 Art Frequency'!H105","Open FS12")="Open FS12",HYPERLINK("#'D02 Art Frequency'!H105","Open FS12"),"Open FS12"),"Open FS12")</x:f>
        <x:v>Open FS12</x:v>
      </x:c>
      <x:c r="J70" s="34"/>
      <x:c r="K70" s="34"/>
      <x:c r="L70" s="34"/>
      <x:c r="M70" s="12"/>
      <x:c r="N70" s="12"/>
    </x:row>
    <x:row r="71" ht="48" customHeight="1">
      <x:c r="A71" s="12" t="n">
        <x:v>61</x:v>
      </x:c>
      <x:c r="B71" s="12" t="str">
        <x:v>CS04</x:v>
      </x:c>
      <x:c r="C71" s="77" t="str">
        <x:v>I show active interest in people and what they say</x:v>
      </x:c>
      <x:c r="D71" s="77"/>
      <x:c r="E71" s="77"/>
      <x:c r="F71" s="77"/>
      <x:c r="G71" s="77"/>
      <x:c r="H71" s="12" t="str">
        <x:f>IF(AND(NOT(ISNUMBER('D02 Art Frequency'!H14)),'D02 Art Frequency'!H14=""),"",'D02 Art Frequency'!H14)</x:f>
      </x:c>
      <x:c r="I71" s="34" t="str">
        <x:f>IFERROR(IF(HYPERLINK("#'D02 Art Frequency'!H14","Open CS04")="Open CS04",HYPERLINK("#'D02 Art Frequency'!H14","Open CS04"),"Open CS04"),"Open CS04")</x:f>
        <x:v>Open CS04</x:v>
      </x:c>
      <x:c r="J71" s="34"/>
      <x:c r="K71" s="34"/>
      <x:c r="L71" s="34"/>
      <x:c r="M71" s="12"/>
      <x:c r="N71" s="12"/>
    </x:row>
    <x:row r="72" ht="48" customHeight="1">
      <x:c r="A72" s="12" t="n">
        <x:v>62</x:v>
      </x:c>
      <x:c r="B72" s="12" t="str">
        <x:v>VD06</x:v>
      </x:c>
      <x:c r="C72" s="81" t="str">
        <x:v>I set aside my own views on the topic at hand</x:v>
      </x:c>
      <x:c r="D72" s="81"/>
      <x:c r="E72" s="81"/>
      <x:c r="F72" s="81"/>
      <x:c r="G72" s="81"/>
      <x:c r="H72" s="12" t="str">
        <x:f>IF(AND(NOT(ISNUMBER('D02 Art Frequency'!H54)),'D02 Art Frequency'!H54=""),"",'D02 Art Frequency'!H54)</x:f>
      </x:c>
      <x:c r="I72" s="34" t="str">
        <x:f>IFERROR(IF(HYPERLINK("#'D02 Art Frequency'!H54","Open VD06")="Open VD06",HYPERLINK("#'D02 Art Frequency'!H54","Open VD06"),"Open VD06"),"Open VD06")</x:f>
        <x:v>Open VD06</x:v>
      </x:c>
      <x:c r="J72" s="34"/>
      <x:c r="K72" s="34"/>
      <x:c r="L72" s="34"/>
      <x:c r="M72" s="12"/>
      <x:c r="N72" s="12"/>
    </x:row>
    <x:row r="73" ht="48" customHeight="1">
      <x:c r="A73" s="12" t="n">
        <x:v>63</x:v>
      </x:c>
      <x:c r="B73" s="12" t="str">
        <x:v>EP02</x:v>
      </x:c>
      <x:c r="C73" s="77" t="str">
        <x:v>I scope out with the client what they are trying to achieve</x:v>
      </x:c>
      <x:c r="D73" s="77"/>
      <x:c r="E73" s="77"/>
      <x:c r="F73" s="77"/>
      <x:c r="G73" s="77"/>
      <x:c r="H73" s="12" t="str">
        <x:f>IF(AND(NOT(ISNUMBER('D02 Art Frequency'!H29)),'D02 Art Frequency'!H29=""),"",'D02 Art Frequency'!H29)</x:f>
      </x:c>
      <x:c r="I73" s="34" t="str">
        <x:f>IFERROR(IF(HYPERLINK("#'D02 Art Frequency'!H29","Open EP02")="Open EP02",HYPERLINK("#'D02 Art Frequency'!H29","Open EP02"),"Open EP02"),"Open EP02")</x:f>
        <x:v>Open EP02</x:v>
      </x:c>
      <x:c r="J73" s="34"/>
      <x:c r="K73" s="34"/>
      <x:c r="L73" s="34"/>
      <x:c r="M73" s="12"/>
      <x:c r="N73" s="12"/>
    </x:row>
    <x:row r="74" ht="48" customHeight="1">
      <x:c r="A74" s="12" t="n">
        <x:v>64</x:v>
      </x:c>
      <x:c r="B74" s="12" t="str">
        <x:v>CG16</x:v>
      </x:c>
      <x:c r="C74" s="81" t="str">
        <x:v>I mediate effectively when required</x:v>
      </x:c>
      <x:c r="D74" s="81"/>
      <x:c r="E74" s="81"/>
      <x:c r="F74" s="81"/>
      <x:c r="G74" s="81"/>
      <x:c r="H74" s="12" t="str">
        <x:f>IF(AND(NOT(ISNUMBER('D02 Art Frequency'!H93)),'D02 Art Frequency'!H93=""),"",'D02 Art Frequency'!H93)</x:f>
      </x:c>
      <x:c r="I74" s="34" t="str">
        <x:f>IFERROR(IF(HYPERLINK("#'D02 Art Frequency'!H93","Open CG16")="Open CG16",HYPERLINK("#'D02 Art Frequency'!H93","Open CG16"),"Open CG16"),"Open CG16")</x:f>
        <x:v>Open CG16</x:v>
      </x:c>
      <x:c r="J74" s="34"/>
      <x:c r="K74" s="34"/>
      <x:c r="L74" s="34"/>
      <x:c r="M74" s="12"/>
      <x:c r="N74" s="12"/>
    </x:row>
    <x:row r="75" ht="48" customHeight="1">
      <x:c r="A75" s="12" t="n">
        <x:v>65</x:v>
      </x:c>
      <x:c r="B75" s="12" t="str">
        <x:v>VD03</x:v>
      </x:c>
      <x:c r="C75" s="77" t="str">
        <x:v>I sense when a quieter member of the group wants to speak</x:v>
      </x:c>
      <x:c r="D75" s="77"/>
      <x:c r="E75" s="77"/>
      <x:c r="F75" s="77"/>
      <x:c r="G75" s="77"/>
      <x:c r="H75" s="12" t="str">
        <x:f>IF(AND(NOT(ISNUMBER('D02 Art Frequency'!H51)),'D02 Art Frequency'!H51=""),"",'D02 Art Frequency'!H51)</x:f>
      </x:c>
      <x:c r="I75" s="34" t="str">
        <x:f>IFERROR(IF(HYPERLINK("#'D02 Art Frequency'!H51","Open VD03")="Open VD03",HYPERLINK("#'D02 Art Frequency'!H51","Open VD03"),"Open VD03"),"Open VD03")</x:f>
        <x:v>Open VD03</x:v>
      </x:c>
      <x:c r="J75" s="34"/>
      <x:c r="K75" s="34"/>
      <x:c r="L75" s="34"/>
      <x:c r="M75" s="12"/>
      <x:c r="N75" s="12"/>
    </x:row>
    <x:row r="76" ht="48" customHeight="1">
      <x:c r="A76" s="12" t="n">
        <x:v>66</x:v>
      </x:c>
      <x:c r="B76" s="12" t="str">
        <x:v>EP18</x:v>
      </x:c>
      <x:c r="C76" s="81" t="str">
        <x:v>I ensure accurate and clear recording of what has been said and agreed</x:v>
      </x:c>
      <x:c r="D76" s="81"/>
      <x:c r="E76" s="81"/>
      <x:c r="F76" s="81"/>
      <x:c r="G76" s="81"/>
      <x:c r="H76" s="12" t="str">
        <x:f>IF(AND(NOT(ISNUMBER('D02 Art Frequency'!H45)),'D02 Art Frequency'!H45=""),"",'D02 Art Frequency'!H45)</x:f>
      </x:c>
      <x:c r="I76" s="34" t="str">
        <x:f>IFERROR(IF(HYPERLINK("#'D02 Art Frequency'!H45","Open EP18")="Open EP18",HYPERLINK("#'D02 Art Frequency'!H45","Open EP18"),"Open EP18"),"Open EP18")</x:f>
        <x:v>Open EP18</x:v>
      </x:c>
      <x:c r="J76" s="34"/>
      <x:c r="K76" s="34"/>
      <x:c r="L76" s="34"/>
      <x:c r="M76" s="12"/>
      <x:c r="N76" s="12"/>
    </x:row>
    <x:row r="77" ht="48" customHeight="1">
      <x:c r="A77" s="12" t="n">
        <x:v>67</x:v>
      </x:c>
      <x:c r="B77" s="12" t="str">
        <x:v>CS11</x:v>
      </x:c>
      <x:c r="C77" s="77" t="str">
        <x:v>I pay attention to how what I say is received</x:v>
      </x:c>
      <x:c r="D77" s="77"/>
      <x:c r="E77" s="77"/>
      <x:c r="F77" s="77"/>
      <x:c r="G77" s="77"/>
      <x:c r="H77" s="12" t="str">
        <x:f>IF(AND(NOT(ISNUMBER('D02 Art Frequency'!H21)),'D02 Art Frequency'!H21=""),"",'D02 Art Frequency'!H21)</x:f>
      </x:c>
      <x:c r="I77" s="34" t="str">
        <x:f>IFERROR(IF(HYPERLINK("#'D02 Art Frequency'!H21","Open CS11")="Open CS11",HYPERLINK("#'D02 Art Frequency'!H21","Open CS11"),"Open CS11"),"Open CS11")</x:f>
        <x:v>Open CS11</x:v>
      </x:c>
      <x:c r="J77" s="34"/>
      <x:c r="K77" s="34"/>
      <x:c r="L77" s="34"/>
      <x:c r="M77" s="12"/>
      <x:c r="N77" s="12"/>
    </x:row>
    <x:row r="78" ht="48" customHeight="1">
      <x:c r="A78" s="12" t="n">
        <x:v>68</x:v>
      </x:c>
      <x:c r="B78" s="12" t="str">
        <x:v>CS08</x:v>
      </x:c>
      <x:c r="C78" s="81" t="str">
        <x:v>I summarise accurately what people say without putting my own spin on it</x:v>
      </x:c>
      <x:c r="D78" s="81"/>
      <x:c r="E78" s="81"/>
      <x:c r="F78" s="81"/>
      <x:c r="G78" s="81"/>
      <x:c r="H78" s="12" t="str">
        <x:f>IF(AND(NOT(ISNUMBER('D02 Art Frequency'!H18)),'D02 Art Frequency'!H18=""),"",'D02 Art Frequency'!H18)</x:f>
      </x:c>
      <x:c r="I78" s="34" t="str">
        <x:f>IFERROR(IF(HYPERLINK("#'D02 Art Frequency'!H18","Open CS08")="Open CS08",HYPERLINK("#'D02 Art Frequency'!H18","Open CS08"),"Open CS08"),"Open CS08")</x:f>
        <x:v>Open CS08</x:v>
      </x:c>
      <x:c r="J78" s="34"/>
      <x:c r="K78" s="34"/>
      <x:c r="L78" s="34"/>
      <x:c r="M78" s="12"/>
      <x:c r="N78" s="12"/>
    </x:row>
    <x:row r="79" ht="48" customHeight="1">
      <x:c r="A79" s="12" t="n">
        <x:v>69</x:v>
      </x:c>
      <x:c r="B79" s="12" t="str">
        <x:v>CS12</x:v>
      </x:c>
      <x:c r="C79" s="77" t="str">
        <x:v>I ask people about what something means rather than interpret it for them</x:v>
      </x:c>
      <x:c r="D79" s="77"/>
      <x:c r="E79" s="77"/>
      <x:c r="F79" s="77"/>
      <x:c r="G79" s="77"/>
      <x:c r="H79" s="12" t="str">
        <x:f>IF(AND(NOT(ISNUMBER('D02 Art Frequency'!H22)),'D02 Art Frequency'!H22=""),"",'D02 Art Frequency'!H22)</x:f>
      </x:c>
      <x:c r="I79" s="34" t="str">
        <x:f>IFERROR(IF(HYPERLINK("#'D02 Art Frequency'!H22","Open CS12")="Open CS12",HYPERLINK("#'D02 Art Frequency'!H22","Open CS12"),"Open CS12"),"Open CS12")</x:f>
        <x:v>Open CS12</x:v>
      </x:c>
      <x:c r="J79" s="34"/>
      <x:c r="K79" s="34"/>
      <x:c r="L79" s="34"/>
      <x:c r="M79" s="12"/>
      <x:c r="N79" s="12"/>
    </x:row>
    <x:row r="80" ht="48" customHeight="1">
      <x:c r="A80" s="12" t="n">
        <x:v>70</x:v>
      </x:c>
      <x:c r="B80" s="12" t="str">
        <x:v>CS14</x:v>
      </x:c>
      <x:c r="C80" s="81" t="str">
        <x:v>I ask more open than closed questions</x:v>
      </x:c>
      <x:c r="D80" s="81"/>
      <x:c r="E80" s="81"/>
      <x:c r="F80" s="81"/>
      <x:c r="G80" s="81"/>
      <x:c r="H80" s="12" t="str">
        <x:f>IF(AND(NOT(ISNUMBER('D02 Art Frequency'!H24)),'D02 Art Frequency'!H24=""),"",'D02 Art Frequency'!H24)</x:f>
      </x:c>
      <x:c r="I80" s="34" t="str">
        <x:f>IFERROR(IF(HYPERLINK("#'D02 Art Frequency'!H24","Open CS14")="Open CS14",HYPERLINK("#'D02 Art Frequency'!H24","Open CS14"),"Open CS14"),"Open CS14")</x:f>
        <x:v>Open CS14</x:v>
      </x:c>
      <x:c r="J80" s="34"/>
      <x:c r="K80" s="34"/>
      <x:c r="L80" s="34"/>
      <x:c r="M80" s="12"/>
      <x:c r="N80" s="12"/>
    </x:row>
    <x:row r="81" ht="48" customHeight="1">
      <x:c r="A81" s="12" t="n">
        <x:v>71</x:v>
      </x:c>
      <x:c r="B81" s="12" t="str">
        <x:v>VD01</x:v>
      </x:c>
      <x:c r="C81" s="77" t="str">
        <x:v>I apply a range of models for understanding difference</x:v>
      </x:c>
      <x:c r="D81" s="77"/>
      <x:c r="E81" s="77"/>
      <x:c r="F81" s="77"/>
      <x:c r="G81" s="77"/>
      <x:c r="H81" s="12" t="str">
        <x:f>IF(AND(NOT(ISNUMBER('D02 Art Frequency'!H49)),'D02 Art Frequency'!H49=""),"",'D02 Art Frequency'!H49)</x:f>
      </x:c>
      <x:c r="I81" s="34" t="str">
        <x:f>IFERROR(IF(HYPERLINK("#'D02 Art Frequency'!H49","Open VD01")="Open VD01",HYPERLINK("#'D02 Art Frequency'!H49","Open VD01"),"Open VD01"),"Open VD01")</x:f>
        <x:v>Open VD01</x:v>
      </x:c>
      <x:c r="J81" s="34"/>
      <x:c r="K81" s="34"/>
      <x:c r="L81" s="34"/>
      <x:c r="M81" s="12"/>
      <x:c r="N81" s="12"/>
    </x:row>
    <x:row r="82" ht="48" customHeight="1">
      <x:c r="A82" s="12" t="n">
        <x:v>72</x:v>
      </x:c>
      <x:c r="B82" s="12" t="str">
        <x:v>CG11</x:v>
      </x:c>
      <x:c r="C82" s="81" t="str">
        <x:v>I spot underlying emotions and currents</x:v>
      </x:c>
      <x:c r="D82" s="81"/>
      <x:c r="E82" s="81"/>
      <x:c r="F82" s="81"/>
      <x:c r="G82" s="81"/>
      <x:c r="H82" s="12" t="str">
        <x:f>IF(AND(NOT(ISNUMBER('D02 Art Frequency'!H88)),'D02 Art Frequency'!H88=""),"",'D02 Art Frequency'!H88)</x:f>
      </x:c>
      <x:c r="I82" s="34" t="str">
        <x:f>IFERROR(IF(HYPERLINK("#'D02 Art Frequency'!H88","Open CG11")="Open CG11",HYPERLINK("#'D02 Art Frequency'!H88","Open CG11"),"Open CG11"),"Open CG11")</x:f>
        <x:v>Open CG11</x:v>
      </x:c>
      <x:c r="J82" s="34"/>
      <x:c r="K82" s="34"/>
      <x:c r="L82" s="34"/>
      <x:c r="M82" s="12"/>
      <x:c r="N82" s="12"/>
    </x:row>
    <x:row r="83" ht="48" customHeight="1">
      <x:c r="A83" s="12" t="n">
        <x:v>73</x:v>
      </x:c>
      <x:c r="B83" s="12" t="str">
        <x:v>FS13</x:v>
      </x:c>
      <x:c r="C83" s="77" t="str">
        <x:v>I intervene effectively at the feelings level</x:v>
      </x:c>
      <x:c r="D83" s="77"/>
      <x:c r="E83" s="77"/>
      <x:c r="F83" s="77"/>
      <x:c r="G83" s="77"/>
      <x:c r="H83" s="12" t="str">
        <x:f>IF(AND(NOT(ISNUMBER('D02 Art Frequency'!H106)),'D02 Art Frequency'!H106=""),"",'D02 Art Frequency'!H106)</x:f>
      </x:c>
      <x:c r="I83" s="34" t="str">
        <x:f>IFERROR(IF(HYPERLINK("#'D02 Art Frequency'!H106","Open FS13")="Open FS13",HYPERLINK("#'D02 Art Frequency'!H106","Open FS13"),"Open FS13"),"Open FS13")</x:f>
        <x:v>Open FS13</x:v>
      </x:c>
      <x:c r="J83" s="34"/>
      <x:c r="K83" s="34"/>
      <x:c r="L83" s="34"/>
      <x:c r="M83" s="12"/>
      <x:c r="N83" s="12"/>
    </x:row>
    <x:row r="84" ht="48" customHeight="1">
      <x:c r="A84" s="12" t="n">
        <x:v>74</x:v>
      </x:c>
      <x:c r="B84" s="12" t="str">
        <x:v>EP08</x:v>
      </x:c>
      <x:c r="C84" s="81" t="str">
        <x:v>I collaborate on design rather than prescribe it</x:v>
      </x:c>
      <x:c r="D84" s="81"/>
      <x:c r="E84" s="81"/>
      <x:c r="F84" s="81"/>
      <x:c r="G84" s="81"/>
      <x:c r="H84" s="12" t="str">
        <x:f>IF(AND(NOT(ISNUMBER('D02 Art Frequency'!H35)),'D02 Art Frequency'!H35=""),"",'D02 Art Frequency'!H35)</x:f>
      </x:c>
      <x:c r="I84" s="34" t="str">
        <x:f>IFERROR(IF(HYPERLINK("#'D02 Art Frequency'!H35","Open EP08")="Open EP08",HYPERLINK("#'D02 Art Frequency'!H35","Open EP08"),"Open EP08"),"Open EP08")</x:f>
        <x:v>Open EP08</x:v>
      </x:c>
      <x:c r="J84" s="34"/>
      <x:c r="K84" s="34"/>
      <x:c r="L84" s="34"/>
      <x:c r="M84" s="12"/>
      <x:c r="N84" s="12"/>
    </x:row>
    <x:row r="85" ht="48" customHeight="1">
      <x:c r="A85" s="12" t="n">
        <x:v>75</x:v>
      </x:c>
      <x:c r="B85" s="12" t="str">
        <x:v>FS01</x:v>
      </x:c>
      <x:c r="C85" s="77" t="str">
        <x:v>I am comfortable either leading or following the group</x:v>
      </x:c>
      <x:c r="D85" s="77"/>
      <x:c r="E85" s="77"/>
      <x:c r="F85" s="77"/>
      <x:c r="G85" s="77"/>
      <x:c r="H85" s="12" t="str">
        <x:f>IF(AND(NOT(ISNUMBER('D02 Art Frequency'!H94)),'D02 Art Frequency'!H94=""),"",'D02 Art Frequency'!H94)</x:f>
      </x:c>
      <x:c r="I85" s="34" t="str">
        <x:f>IFERROR(IF(HYPERLINK("#'D02 Art Frequency'!H94","Open FS01")="Open FS01",HYPERLINK("#'D02 Art Frequency'!H94","Open FS01"),"Open FS01"),"Open FS01")</x:f>
        <x:v>Open FS01</x:v>
      </x:c>
      <x:c r="J85" s="34"/>
      <x:c r="K85" s="34"/>
      <x:c r="L85" s="34"/>
      <x:c r="M85" s="12"/>
      <x:c r="N85" s="12"/>
    </x:row>
    <x:row r="86" ht="48" customHeight="1">
      <x:c r="A86" s="12" t="n">
        <x:v>76</x:v>
      </x:c>
      <x:c r="B86" s="12" t="str">
        <x:v>PA08</x:v>
      </x:c>
      <x:c r="C86" s="81" t="str">
        <x:v>I can hold the space and do nothing else when appropriate</x:v>
      </x:c>
      <x:c r="D86" s="81"/>
      <x:c r="E86" s="81"/>
      <x:c r="F86" s="81"/>
      <x:c r="G86" s="81"/>
      <x:c r="H86" s="12" t="str">
        <x:f>IF(AND(NOT(ISNUMBER('D02 Art Frequency'!H67)),'D02 Art Frequency'!H67=""),"",'D02 Art Frequency'!H67)</x:f>
      </x:c>
      <x:c r="I86" s="34" t="str">
        <x:f>IFERROR(IF(HYPERLINK("#'D02 Art Frequency'!H67","Open PA08")="Open PA08",HYPERLINK("#'D02 Art Frequency'!H67","Open PA08"),"Open PA08"),"Open PA08")</x:f>
        <x:v>Open PA08</x:v>
      </x:c>
      <x:c r="J86" s="34"/>
      <x:c r="K86" s="34"/>
      <x:c r="L86" s="34"/>
      <x:c r="M86" s="12"/>
      <x:c r="N86" s="12"/>
    </x:row>
    <x:row r="87" ht="48" customHeight="1">
      <x:c r="A87" s="12" t="n">
        <x:v>77</x:v>
      </x:c>
      <x:c r="B87" s="12" t="str">
        <x:v>FS06</x:v>
      </x:c>
      <x:c r="C87" s="77" t="str">
        <x:v>I am comfortable with ambiguity and uncertainty</x:v>
      </x:c>
      <x:c r="D87" s="77"/>
      <x:c r="E87" s="77"/>
      <x:c r="F87" s="77"/>
      <x:c r="G87" s="77"/>
      <x:c r="H87" s="12" t="str">
        <x:f>IF(AND(NOT(ISNUMBER('D02 Art Frequency'!H99)),'D02 Art Frequency'!H99=""),"",'D02 Art Frequency'!H99)</x:f>
      </x:c>
      <x:c r="I87" s="34" t="str">
        <x:f>IFERROR(IF(HYPERLINK("#'D02 Art Frequency'!H99","Open FS06")="Open FS06",HYPERLINK("#'D02 Art Frequency'!H99","Open FS06"),"Open FS06"),"Open FS06")</x:f>
        <x:v>Open FS06</x:v>
      </x:c>
      <x:c r="J87" s="34"/>
      <x:c r="K87" s="34"/>
      <x:c r="L87" s="34"/>
      <x:c r="M87" s="12"/>
      <x:c r="N87" s="12"/>
    </x:row>
    <x:row r="88" ht="48" customHeight="1">
      <x:c r="A88" s="12" t="n">
        <x:v>78</x:v>
      </x:c>
      <x:c r="B88" s="12" t="str">
        <x:v>EP21</x:v>
      </x:c>
      <x:c r="C88" s="81" t="str">
        <x:v>I follow up with clients to evaluate how things have gone</x:v>
      </x:c>
      <x:c r="D88" s="81"/>
      <x:c r="E88" s="81"/>
      <x:c r="F88" s="81"/>
      <x:c r="G88" s="81"/>
      <x:c r="H88" s="12" t="str">
        <x:f>IF(AND(NOT(ISNUMBER('D02 Art Frequency'!H48)),'D02 Art Frequency'!H48=""),"",'D02 Art Frequency'!H48)</x:f>
      </x:c>
      <x:c r="I88" s="34" t="str">
        <x:f>IFERROR(IF(HYPERLINK("#'D02 Art Frequency'!H48","Open EP21")="Open EP21",HYPERLINK("#'D02 Art Frequency'!H48","Open EP21"),"Open EP21"),"Open EP21")</x:f>
        <x:v>Open EP21</x:v>
      </x:c>
      <x:c r="J88" s="34"/>
      <x:c r="K88" s="34"/>
      <x:c r="L88" s="34"/>
      <x:c r="M88" s="12"/>
      <x:c r="N88" s="12"/>
    </x:row>
    <x:row r="89" ht="48" customHeight="1">
      <x:c r="A89" s="12" t="n">
        <x:v>79</x:v>
      </x:c>
      <x:c r="B89" s="12" t="str">
        <x:v>PA17</x:v>
      </x:c>
      <x:c r="C89" s="77" t="str">
        <x:v>I notice dips and peaks in group energy</x:v>
      </x:c>
      <x:c r="D89" s="77"/>
      <x:c r="E89" s="77"/>
      <x:c r="F89" s="77"/>
      <x:c r="G89" s="77"/>
      <x:c r="H89" s="12" t="str">
        <x:f>IF(AND(NOT(ISNUMBER('D02 Art Frequency'!H76)),'D02 Art Frequency'!H76=""),"",'D02 Art Frequency'!H76)</x:f>
      </x:c>
      <x:c r="I89" s="34" t="str">
        <x:f>IFERROR(IF(HYPERLINK("#'D02 Art Frequency'!H76","Open PA17")="Open PA17",HYPERLINK("#'D02 Art Frequency'!H76","Open PA17"),"Open PA17"),"Open PA17")</x:f>
        <x:v>Open PA17</x:v>
      </x:c>
      <x:c r="J89" s="34"/>
      <x:c r="K89" s="34"/>
      <x:c r="L89" s="34"/>
      <x:c r="M89" s="12"/>
      <x:c r="N89" s="12"/>
    </x:row>
    <x:row r="90" ht="48" customHeight="1">
      <x:c r="A90" s="12" t="n">
        <x:v>80</x:v>
      </x:c>
      <x:c r="B90" s="12" t="str">
        <x:v>CG06</x:v>
      </x:c>
      <x:c r="C90" s="81" t="str">
        <x:v>I use conflict as a rich source of change</x:v>
      </x:c>
      <x:c r="D90" s="81"/>
      <x:c r="E90" s="81"/>
      <x:c r="F90" s="81"/>
      <x:c r="G90" s="81"/>
      <x:c r="H90" s="12" t="str">
        <x:f>IF(AND(NOT(ISNUMBER('D02 Art Frequency'!H83)),'D02 Art Frequency'!H83=""),"",'D02 Art Frequency'!H83)</x:f>
      </x:c>
      <x:c r="I90" s="34" t="str">
        <x:f>IFERROR(IF(HYPERLINK("#'D02 Art Frequency'!H83","Open CG06")="Open CG06",HYPERLINK("#'D02 Art Frequency'!H83","Open CG06"),"Open CG06"),"Open CG06")</x:f>
        <x:v>Open CG06</x:v>
      </x:c>
      <x:c r="J90" s="34"/>
      <x:c r="K90" s="34"/>
      <x:c r="L90" s="34"/>
      <x:c r="M90" s="12"/>
      <x:c r="N90" s="12"/>
    </x:row>
    <x:row r="91" ht="48" customHeight="1">
      <x:c r="A91" s="12" t="n">
        <x:v>81</x:v>
      </x:c>
      <x:c r="B91" s="12" t="str">
        <x:v>CS01</x:v>
      </x:c>
      <x:c r="C91" s="77" t="str">
        <x:v>I am able to put myself in the shoes of participants and see the world through their eyes</x:v>
      </x:c>
      <x:c r="D91" s="77"/>
      <x:c r="E91" s="77"/>
      <x:c r="F91" s="77"/>
      <x:c r="G91" s="77"/>
      <x:c r="H91" s="12" t="str">
        <x:f>IF(AND(NOT(ISNUMBER('D02 Art Frequency'!H11)),'D02 Art Frequency'!H11=""),"",'D02 Art Frequency'!H11)</x:f>
      </x:c>
      <x:c r="I91" s="34" t="str">
        <x:f>IFERROR(IF(HYPERLINK("#'D02 Art Frequency'!H11","Open CS01")="Open CS01",HYPERLINK("#'D02 Art Frequency'!H11","Open CS01"),"Open CS01"),"Open CS01")</x:f>
        <x:v>Open CS01</x:v>
      </x:c>
      <x:c r="J91" s="34"/>
      <x:c r="K91" s="34"/>
      <x:c r="L91" s="34"/>
      <x:c r="M91" s="12"/>
      <x:c r="N91" s="12"/>
    </x:row>
    <x:row r="92" ht="48" customHeight="1">
      <x:c r="A92" s="12" t="n">
        <x:v>82</x:v>
      </x:c>
      <x:c r="B92" s="12" t="str">
        <x:v>PA10</x:v>
      </x:c>
      <x:c r="C92" s="81" t="str">
        <x:v>I spot when the group is blocked and try something different to move it on</x:v>
      </x:c>
      <x:c r="D92" s="81"/>
      <x:c r="E92" s="81"/>
      <x:c r="F92" s="81"/>
      <x:c r="G92" s="81"/>
      <x:c r="H92" s="12" t="str">
        <x:f>IF(AND(NOT(ISNUMBER('D02 Art Frequency'!H69)),'D02 Art Frequency'!H69=""),"",'D02 Art Frequency'!H69)</x:f>
      </x:c>
      <x:c r="I92" s="34" t="str">
        <x:f>IFERROR(IF(HYPERLINK("#'D02 Art Frequency'!H69","Open PA10")="Open PA10",HYPERLINK("#'D02 Art Frequency'!H69","Open PA10"),"Open PA10"),"Open PA10")</x:f>
        <x:v>Open PA10</x:v>
      </x:c>
      <x:c r="J92" s="34"/>
      <x:c r="K92" s="34"/>
      <x:c r="L92" s="34"/>
      <x:c r="M92" s="12"/>
      <x:c r="N92" s="12"/>
    </x:row>
    <x:row r="93" ht="48" customHeight="1">
      <x:c r="A93" s="12" t="n">
        <x:v>83</x:v>
      </x:c>
      <x:c r="B93" s="12" t="str">
        <x:v>PA02</x:v>
      </x:c>
      <x:c r="C93" s="77" t="str">
        <x:v>I trust that the Group will meet its needs</x:v>
      </x:c>
      <x:c r="D93" s="77"/>
      <x:c r="E93" s="77"/>
      <x:c r="F93" s="77"/>
      <x:c r="G93" s="77"/>
      <x:c r="H93" s="12" t="str">
        <x:f>IF(AND(NOT(ISNUMBER('D02 Art Frequency'!H61)),'D02 Art Frequency'!H61=""),"",'D02 Art Frequency'!H61)</x:f>
      </x:c>
      <x:c r="I93" s="34" t="str">
        <x:f>IFERROR(IF(HYPERLINK("#'D02 Art Frequency'!H61","Open PA02")="Open PA02",HYPERLINK("#'D02 Art Frequency'!H61","Open PA02"),"Open PA02"),"Open PA02")</x:f>
        <x:v>Open PA02</x:v>
      </x:c>
      <x:c r="J93" s="34"/>
      <x:c r="K93" s="34"/>
      <x:c r="L93" s="34"/>
      <x:c r="M93" s="12"/>
      <x:c r="N93" s="12"/>
    </x:row>
    <x:row r="94" ht="48" customHeight="1">
      <x:c r="A94" s="12" t="n">
        <x:v>84</x:v>
      </x:c>
      <x:c r="B94" s="12" t="str">
        <x:v>EP05</x:v>
      </x:c>
      <x:c r="C94" s="81" t="str">
        <x:v>I work with the client to define clear outcomes</x:v>
      </x:c>
      <x:c r="D94" s="81"/>
      <x:c r="E94" s="81"/>
      <x:c r="F94" s="81"/>
      <x:c r="G94" s="81"/>
      <x:c r="H94" s="12" t="str">
        <x:f>IF(AND(NOT(ISNUMBER('D02 Art Frequency'!H32)),'D02 Art Frequency'!H32=""),"",'D02 Art Frequency'!H32)</x:f>
      </x:c>
      <x:c r="I94" s="34" t="str">
        <x:f>IFERROR(IF(HYPERLINK("#'D02 Art Frequency'!H32","Open EP05")="Open EP05",HYPERLINK("#'D02 Art Frequency'!H32","Open EP05"),"Open EP05"),"Open EP05")</x:f>
        <x:v>Open EP05</x:v>
      </x:c>
      <x:c r="J94" s="34"/>
      <x:c r="K94" s="34"/>
      <x:c r="L94" s="34"/>
      <x:c r="M94" s="12"/>
      <x:c r="N94" s="12"/>
    </x:row>
    <x:row r="95" ht="48" customHeight="1">
      <x:c r="A95" s="12" t="n">
        <x:v>85</x:v>
      </x:c>
      <x:c r="B95" s="12" t="str">
        <x:v>EP06</x:v>
      </x:c>
      <x:c r="C95" s="77" t="str">
        <x:v>I challenge the client where they have unrealistic expectations</x:v>
      </x:c>
      <x:c r="D95" s="77"/>
      <x:c r="E95" s="77"/>
      <x:c r="F95" s="77"/>
      <x:c r="G95" s="77"/>
      <x:c r="H95" s="12" t="str">
        <x:f>IF(AND(NOT(ISNUMBER('D02 Art Frequency'!H33)),'D02 Art Frequency'!H33=""),"",'D02 Art Frequency'!H33)</x:f>
      </x:c>
      <x:c r="I95" s="34" t="str">
        <x:f>IFERROR(IF(HYPERLINK("#'D02 Art Frequency'!H33","Open EP06")="Open EP06",HYPERLINK("#'D02 Art Frequency'!H33","Open EP06"),"Open EP06"),"Open EP06")</x:f>
        <x:v>Open EP06</x:v>
      </x:c>
      <x:c r="J95" s="34"/>
      <x:c r="K95" s="34"/>
      <x:c r="L95" s="34"/>
      <x:c r="M95" s="12"/>
      <x:c r="N95" s="12"/>
    </x:row>
    <x:row r="96" ht="48" customHeight="1">
      <x:c r="A96" s="12" t="n">
        <x:v>86</x:v>
      </x:c>
      <x:c r="B96" s="12" t="str">
        <x:v>CG14</x:v>
      </x:c>
      <x:c r="C96" s="81" t="str">
        <x:v>I highlight established and developing group norms</x:v>
      </x:c>
      <x:c r="D96" s="81"/>
      <x:c r="E96" s="81"/>
      <x:c r="F96" s="81"/>
      <x:c r="G96" s="81"/>
      <x:c r="H96" s="12" t="str">
        <x:f>IF(AND(NOT(ISNUMBER('D02 Art Frequency'!H91)),'D02 Art Frequency'!H91=""),"",'D02 Art Frequency'!H91)</x:f>
      </x:c>
      <x:c r="I96" s="34" t="str">
        <x:f>IFERROR(IF(HYPERLINK("#'D02 Art Frequency'!H91","Open CG14")="Open CG14",HYPERLINK("#'D02 Art Frequency'!H91","Open CG14"),"Open CG14"),"Open CG14")</x:f>
        <x:v>Open CG14</x:v>
      </x:c>
      <x:c r="J96" s="34"/>
      <x:c r="K96" s="34"/>
      <x:c r="L96" s="34"/>
      <x:c r="M96" s="12"/>
      <x:c r="N96" s="12"/>
    </x:row>
    <x:row r="97" ht="48" customHeight="1">
      <x:c r="A97" s="12" t="n">
        <x:v>87</x:v>
      </x:c>
      <x:c r="B97" s="12" t="str">
        <x:v>FS09</x:v>
      </x:c>
      <x:c r="C97" s="77" t="str">
        <x:v>I resist the temptation to provide answers and opinions</x:v>
      </x:c>
      <x:c r="D97" s="77"/>
      <x:c r="E97" s="77"/>
      <x:c r="F97" s="77"/>
      <x:c r="G97" s="77"/>
      <x:c r="H97" s="12" t="str">
        <x:f>IF(AND(NOT(ISNUMBER('D02 Art Frequency'!H102)),'D02 Art Frequency'!H102=""),"",'D02 Art Frequency'!H102)</x:f>
      </x:c>
      <x:c r="I97" s="34" t="str">
        <x:f>IFERROR(IF(HYPERLINK("#'D02 Art Frequency'!H102","Open FS09")="Open FS09",HYPERLINK("#'D02 Art Frequency'!H102","Open FS09"),"Open FS09"),"Open FS09")</x:f>
        <x:v>Open FS09</x:v>
      </x:c>
      <x:c r="J97" s="34"/>
      <x:c r="K97" s="34"/>
      <x:c r="L97" s="34"/>
      <x:c r="M97" s="12"/>
      <x:c r="N97" s="12"/>
    </x:row>
    <x:row r="98" ht="48" customHeight="1">
      <x:c r="A98" s="12" t="n">
        <x:v>88</x:v>
      </x:c>
      <x:c r="B98" s="12" t="str">
        <x:v>VD08</x:v>
      </x:c>
      <x:c r="C98" s="81" t="str">
        <x:v>I am open to all ideas from the group</x:v>
      </x:c>
      <x:c r="D98" s="81"/>
      <x:c r="E98" s="81"/>
      <x:c r="F98" s="81"/>
      <x:c r="G98" s="81"/>
      <x:c r="H98" s="12" t="str">
        <x:f>IF(AND(NOT(ISNUMBER('D02 Art Frequency'!H56)),'D02 Art Frequency'!H56=""),"",'D02 Art Frequency'!H56)</x:f>
      </x:c>
      <x:c r="I98" s="34" t="str">
        <x:f>IFERROR(IF(HYPERLINK("#'D02 Art Frequency'!H56","Open VD08")="Open VD08",HYPERLINK("#'D02 Art Frequency'!H56","Open VD08"),"Open VD08"),"Open VD08")</x:f>
        <x:v>Open VD08</x:v>
      </x:c>
      <x:c r="J98" s="34"/>
      <x:c r="K98" s="34"/>
      <x:c r="L98" s="34"/>
      <x:c r="M98" s="12"/>
      <x:c r="N98" s="12"/>
    </x:row>
    <x:row r="99" ht="48" customHeight="1">
      <x:c r="A99" s="12" t="n">
        <x:v>89</x:v>
      </x:c>
      <x:c r="B99" s="12" t="str">
        <x:v>VD04</x:v>
      </x:c>
      <x:c r="C99" s="77" t="str">
        <x:v>I am sensitive to diversity and cross-cultural issues</x:v>
      </x:c>
      <x:c r="D99" s="77"/>
      <x:c r="E99" s="77"/>
      <x:c r="F99" s="77"/>
      <x:c r="G99" s="77"/>
      <x:c r="H99" s="12" t="str">
        <x:f>IF(AND(NOT(ISNUMBER('D02 Art Frequency'!H52)),'D02 Art Frequency'!H52=""),"",'D02 Art Frequency'!H52)</x:f>
      </x:c>
      <x:c r="I99" s="34" t="str">
        <x:f>IFERROR(IF(HYPERLINK("#'D02 Art Frequency'!H52","Open VD04")="Open VD04",HYPERLINK("#'D02 Art Frequency'!H52","Open VD04"),"Open VD04"),"Open VD04")</x:f>
        <x:v>Open VD04</x:v>
      </x:c>
      <x:c r="J99" s="34"/>
      <x:c r="K99" s="34"/>
      <x:c r="L99" s="34"/>
      <x:c r="M99" s="12"/>
      <x:c r="N99" s="12"/>
    </x:row>
    <x:row r="100" ht="48" customHeight="1">
      <x:c r="A100" s="12" t="n">
        <x:v>90</x:v>
      </x:c>
      <x:c r="B100" s="12" t="str">
        <x:v>PA03</x:v>
      </x:c>
      <x:c r="C100" s="81" t="str">
        <x:v>I have a good sense of when to intervene and when not</x:v>
      </x:c>
      <x:c r="D100" s="81"/>
      <x:c r="E100" s="81"/>
      <x:c r="F100" s="81"/>
      <x:c r="G100" s="81"/>
      <x:c r="H100" s="12" t="str">
        <x:f>IF(AND(NOT(ISNUMBER('D02 Art Frequency'!H62)),'D02 Art Frequency'!H62=""),"",'D02 Art Frequency'!H62)</x:f>
      </x:c>
      <x:c r="I100" s="34" t="str">
        <x:f>IFERROR(IF(HYPERLINK("#'D02 Art Frequency'!H62","Open PA03")="Open PA03",HYPERLINK("#'D02 Art Frequency'!H62","Open PA03"),"Open PA03"),"Open PA03")</x:f>
        <x:v>Open PA03</x:v>
      </x:c>
      <x:c r="J100" s="34"/>
      <x:c r="K100" s="34"/>
      <x:c r="L100" s="34"/>
      <x:c r="M100" s="12"/>
      <x:c r="N100" s="12"/>
    </x:row>
    <x:row r="101" ht="48" customHeight="1">
      <x:c r="A101" s="12" t="n">
        <x:v>91</x:v>
      </x:c>
      <x:c r="B101" s="12" t="str">
        <x:v>VD05</x:v>
      </x:c>
      <x:c r="C101" s="77" t="str">
        <x:v>I affirm and include difference</x:v>
      </x:c>
      <x:c r="D101" s="77"/>
      <x:c r="E101" s="77"/>
      <x:c r="F101" s="77"/>
      <x:c r="G101" s="77"/>
      <x:c r="H101" s="12" t="str">
        <x:f>IF(AND(NOT(ISNUMBER('D02 Art Frequency'!H53)),'D02 Art Frequency'!H53=""),"",'D02 Art Frequency'!H53)</x:f>
      </x:c>
      <x:c r="I101" s="34" t="str">
        <x:f>IFERROR(IF(HYPERLINK("#'D02 Art Frequency'!H53","Open VD05")="Open VD05",HYPERLINK("#'D02 Art Frequency'!H53","Open VD05"),"Open VD05"),"Open VD05")</x:f>
        <x:v>Open VD05</x:v>
      </x:c>
      <x:c r="J101" s="34"/>
      <x:c r="K101" s="34"/>
      <x:c r="L101" s="34"/>
      <x:c r="M101" s="12"/>
      <x:c r="N101" s="12"/>
    </x:row>
    <x:row r="102" ht="48" customHeight="1">
      <x:c r="A102" s="12" t="n">
        <x:v>92</x:v>
      </x:c>
      <x:c r="B102" s="12" t="str">
        <x:v>EP16</x:v>
      </x:c>
      <x:c r="C102" s="81" t="str">
        <x:v>I monitor time and alert the group when they run over</x:v>
      </x:c>
      <x:c r="D102" s="81"/>
      <x:c r="E102" s="81"/>
      <x:c r="F102" s="81"/>
      <x:c r="G102" s="81"/>
      <x:c r="H102" s="12" t="str">
        <x:f>IF(AND(NOT(ISNUMBER('D02 Art Frequency'!H43)),'D02 Art Frequency'!H43=""),"",'D02 Art Frequency'!H43)</x:f>
      </x:c>
      <x:c r="I102" s="34" t="str">
        <x:f>IFERROR(IF(HYPERLINK("#'D02 Art Frequency'!H43","Open EP16")="Open EP16",HYPERLINK("#'D02 Art Frequency'!H43","Open EP16"),"Open EP16"),"Open EP16")</x:f>
        <x:v>Open EP16</x:v>
      </x:c>
      <x:c r="J102" s="34"/>
      <x:c r="K102" s="34"/>
      <x:c r="L102" s="34"/>
      <x:c r="M102" s="12"/>
      <x:c r="N102" s="12"/>
    </x:row>
    <x:row r="103" ht="48" customHeight="1">
      <x:c r="A103" s="12" t="n">
        <x:v>93</x:v>
      </x:c>
      <x:c r="B103" s="12" t="str">
        <x:v>CS06</x:v>
      </x:c>
      <x:c r="C103" s="77" t="str">
        <x:v>I receive feedback assertively</x:v>
      </x:c>
      <x:c r="D103" s="77"/>
      <x:c r="E103" s="77"/>
      <x:c r="F103" s="77"/>
      <x:c r="G103" s="77"/>
      <x:c r="H103" s="12" t="str">
        <x:f>IF(AND(NOT(ISNUMBER('D02 Art Frequency'!H16)),'D02 Art Frequency'!H16=""),"",'D02 Art Frequency'!H16)</x:f>
      </x:c>
      <x:c r="I103" s="34" t="str">
        <x:f>IFERROR(IF(HYPERLINK("#'D02 Art Frequency'!H16","Open CS06")="Open CS06",HYPERLINK("#'D02 Art Frequency'!H16","Open CS06"),"Open CS06"),"Open CS06")</x:f>
        <x:v>Open CS06</x:v>
      </x:c>
      <x:c r="J103" s="34"/>
      <x:c r="K103" s="34"/>
      <x:c r="L103" s="34"/>
      <x:c r="M103" s="12"/>
      <x:c r="N103" s="12"/>
    </x:row>
    <x:row r="104" ht="48" customHeight="1">
      <x:c r="A104" s="12" t="n">
        <x:v>94</x:v>
      </x:c>
      <x:c r="B104" s="12" t="str">
        <x:v>FS02</x:v>
      </x:c>
      <x:c r="C104" s="81" t="str">
        <x:v>I adapt the programme and my style to emerging needs</x:v>
      </x:c>
      <x:c r="D104" s="81"/>
      <x:c r="E104" s="81"/>
      <x:c r="F104" s="81"/>
      <x:c r="G104" s="81"/>
      <x:c r="H104" s="12" t="str">
        <x:f>IF(AND(NOT(ISNUMBER('D02 Art Frequency'!H95)),'D02 Art Frequency'!H95=""),"",'D02 Art Frequency'!H95)</x:f>
      </x:c>
      <x:c r="I104" s="34" t="str">
        <x:f>IFERROR(IF(HYPERLINK("#'D02 Art Frequency'!H95","Open FS02")="Open FS02",HYPERLINK("#'D02 Art Frequency'!H95","Open FS02"),"Open FS02"),"Open FS02")</x:f>
        <x:v>Open FS02</x:v>
      </x:c>
      <x:c r="J104" s="34"/>
      <x:c r="K104" s="34"/>
      <x:c r="L104" s="34"/>
      <x:c r="M104" s="12"/>
      <x:c r="N104" s="12"/>
    </x:row>
    <x:row r="105" ht="48" customHeight="1">
      <x:c r="A105" s="12" t="n">
        <x:v>95</x:v>
      </x:c>
      <x:c r="B105" s="12" t="str">
        <x:v>EP13</x:v>
      </x:c>
      <x:c r="C105" s="77" t="str">
        <x:v>I apply a range of methods for analysing data</x:v>
      </x:c>
      <x:c r="D105" s="77"/>
      <x:c r="E105" s="77"/>
      <x:c r="F105" s="77"/>
      <x:c r="G105" s="77"/>
      <x:c r="H105" s="12" t="str">
        <x:f>IF(AND(NOT(ISNUMBER('D02 Art Frequency'!H40)),'D02 Art Frequency'!H40=""),"",'D02 Art Frequency'!H40)</x:f>
      </x:c>
      <x:c r="I105" s="34" t="str">
        <x:f>IFERROR(IF(HYPERLINK("#'D02 Art Frequency'!H40","Open EP13")="Open EP13",HYPERLINK("#'D02 Art Frequency'!H40","Open EP13"),"Open EP13"),"Open EP13")</x:f>
        <x:v>Open EP13</x:v>
      </x:c>
      <x:c r="J105" s="34"/>
      <x:c r="K105" s="34"/>
      <x:c r="L105" s="34"/>
      <x:c r="M105" s="12"/>
      <x:c r="N105" s="12"/>
    </x:row>
    <x:row r="106" ht="48" customHeight="1">
      <x:c r="A106" s="12" t="n">
        <x:v>96</x:v>
      </x:c>
      <x:c r="B106" s="12" t="str">
        <x:v>VD07</x:v>
      </x:c>
      <x:c r="C106" s="81" t="str">
        <x:v>I strive for impartiality</x:v>
      </x:c>
      <x:c r="D106" s="81"/>
      <x:c r="E106" s="81"/>
      <x:c r="F106" s="81"/>
      <x:c r="G106" s="81"/>
      <x:c r="H106" s="12" t="str">
        <x:f>IF(AND(NOT(ISNUMBER('D02 Art Frequency'!H55)),'D02 Art Frequency'!H55=""),"",'D02 Art Frequency'!H55)</x:f>
      </x:c>
      <x:c r="I106" s="34" t="str">
        <x:f>IFERROR(IF(HYPERLINK("#'D02 Art Frequency'!H55","Open VD07")="Open VD07",HYPERLINK("#'D02 Art Frequency'!H55","Open VD07"),"Open VD07"),"Open VD07")</x:f>
        <x:v>Open VD07</x:v>
      </x:c>
      <x:c r="J106" s="34"/>
      <x:c r="K106" s="34"/>
      <x:c r="L106" s="34"/>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C10:G10"/>
    <x:mergeCell ref="I10:L10"/>
    <x:mergeCell ref="C11:G11"/>
    <x:mergeCell ref="I11:L11"/>
    <x:mergeCell ref="C12:G12"/>
    <x:mergeCell ref="I12:L12"/>
    <x:mergeCell ref="C13:G13"/>
    <x:mergeCell ref="I13:L13"/>
    <x:mergeCell ref="C14:G14"/>
    <x:mergeCell ref="I14:L14"/>
    <x:mergeCell ref="C15:G15"/>
    <x:mergeCell ref="I15:L15"/>
    <x:mergeCell ref="C16:G16"/>
    <x:mergeCell ref="I16:L16"/>
    <x:mergeCell ref="C17:G17"/>
    <x:mergeCell ref="I17:L17"/>
    <x:mergeCell ref="C18:G18"/>
    <x:mergeCell ref="I18:L18"/>
    <x:mergeCell ref="C19:G19"/>
    <x:mergeCell ref="I19:L19"/>
    <x:mergeCell ref="C20:G20"/>
    <x:mergeCell ref="I20:L20"/>
    <x:mergeCell ref="C21:G21"/>
    <x:mergeCell ref="I21:L21"/>
    <x:mergeCell ref="C22:G22"/>
    <x:mergeCell ref="I22:L22"/>
    <x:mergeCell ref="C23:G23"/>
    <x:mergeCell ref="I23:L23"/>
    <x:mergeCell ref="C24:G24"/>
    <x:mergeCell ref="I24:L24"/>
    <x:mergeCell ref="C25:G25"/>
    <x:mergeCell ref="I25:L25"/>
    <x:mergeCell ref="C26:G26"/>
    <x:mergeCell ref="I26:L26"/>
    <x:mergeCell ref="C27:G27"/>
    <x:mergeCell ref="I27:L27"/>
    <x:mergeCell ref="C28:G28"/>
    <x:mergeCell ref="I28:L28"/>
    <x:mergeCell ref="C29:G29"/>
    <x:mergeCell ref="I29:L29"/>
    <x:mergeCell ref="C30:G30"/>
    <x:mergeCell ref="I30:L30"/>
    <x:mergeCell ref="C31:G31"/>
    <x:mergeCell ref="I31:L31"/>
    <x:mergeCell ref="C32:G32"/>
    <x:mergeCell ref="I32:L32"/>
    <x:mergeCell ref="C33:G33"/>
    <x:mergeCell ref="I33:L33"/>
    <x:mergeCell ref="C34:G34"/>
    <x:mergeCell ref="I34:L34"/>
    <x:mergeCell ref="C35:G35"/>
    <x:mergeCell ref="I35:L35"/>
    <x:mergeCell ref="C36:G36"/>
    <x:mergeCell ref="I36:L36"/>
    <x:mergeCell ref="C37:G37"/>
    <x:mergeCell ref="I37:L37"/>
    <x:mergeCell ref="C38:G38"/>
    <x:mergeCell ref="I38:L38"/>
    <x:mergeCell ref="C39:G39"/>
    <x:mergeCell ref="I39:L39"/>
    <x:mergeCell ref="C40:G40"/>
    <x:mergeCell ref="I40:L40"/>
    <x:mergeCell ref="C41:G41"/>
    <x:mergeCell ref="I41:L41"/>
    <x:mergeCell ref="C42:G42"/>
    <x:mergeCell ref="I42:L42"/>
    <x:mergeCell ref="C43:G43"/>
    <x:mergeCell ref="I43:L43"/>
    <x:mergeCell ref="C44:G44"/>
    <x:mergeCell ref="I44:L44"/>
    <x:mergeCell ref="C45:G45"/>
    <x:mergeCell ref="I45:L45"/>
    <x:mergeCell ref="C46:G46"/>
    <x:mergeCell ref="I46:L46"/>
    <x:mergeCell ref="C47:G47"/>
    <x:mergeCell ref="I47:L47"/>
    <x:mergeCell ref="C48:G48"/>
    <x:mergeCell ref="I48:L48"/>
    <x:mergeCell ref="C49:G49"/>
    <x:mergeCell ref="I49:L49"/>
    <x:mergeCell ref="C50:G50"/>
    <x:mergeCell ref="I50:L50"/>
    <x:mergeCell ref="C51:G51"/>
    <x:mergeCell ref="I51:L51"/>
    <x:mergeCell ref="C52:G52"/>
    <x:mergeCell ref="I52:L52"/>
    <x:mergeCell ref="C53:G53"/>
    <x:mergeCell ref="I53:L53"/>
    <x:mergeCell ref="C54:G54"/>
    <x:mergeCell ref="I54:L54"/>
    <x:mergeCell ref="C55:G55"/>
    <x:mergeCell ref="I55:L55"/>
    <x:mergeCell ref="C56:G56"/>
    <x:mergeCell ref="I56:L56"/>
    <x:mergeCell ref="C57:G57"/>
    <x:mergeCell ref="I57:L57"/>
    <x:mergeCell ref="C58:G58"/>
    <x:mergeCell ref="I58:L58"/>
    <x:mergeCell ref="C59:G59"/>
    <x:mergeCell ref="I59:L59"/>
    <x:mergeCell ref="C60:G60"/>
    <x:mergeCell ref="I60:L60"/>
    <x:mergeCell ref="C61:G61"/>
    <x:mergeCell ref="I61:L61"/>
    <x:mergeCell ref="C62:G62"/>
    <x:mergeCell ref="I62:L62"/>
    <x:mergeCell ref="C63:G63"/>
    <x:mergeCell ref="I63:L63"/>
    <x:mergeCell ref="C64:G64"/>
    <x:mergeCell ref="I64:L64"/>
    <x:mergeCell ref="C65:G65"/>
    <x:mergeCell ref="I65:L65"/>
    <x:mergeCell ref="C66:G66"/>
    <x:mergeCell ref="I66:L66"/>
    <x:mergeCell ref="C67:G67"/>
    <x:mergeCell ref="I67:L67"/>
    <x:mergeCell ref="C68:G68"/>
    <x:mergeCell ref="I68:L68"/>
    <x:mergeCell ref="C69:G69"/>
    <x:mergeCell ref="I69:L69"/>
    <x:mergeCell ref="C70:G70"/>
    <x:mergeCell ref="I70:L70"/>
    <x:mergeCell ref="C71:G71"/>
    <x:mergeCell ref="I71:L71"/>
    <x:mergeCell ref="C72:G72"/>
    <x:mergeCell ref="I72:L72"/>
    <x:mergeCell ref="C73:G73"/>
    <x:mergeCell ref="I73:L73"/>
    <x:mergeCell ref="C74:G74"/>
    <x:mergeCell ref="I74:L74"/>
    <x:mergeCell ref="C75:G75"/>
    <x:mergeCell ref="I75:L75"/>
    <x:mergeCell ref="C76:G76"/>
    <x:mergeCell ref="I76:L76"/>
    <x:mergeCell ref="C77:G77"/>
    <x:mergeCell ref="I77:L77"/>
    <x:mergeCell ref="C78:G78"/>
    <x:mergeCell ref="I78:L78"/>
    <x:mergeCell ref="C79:G79"/>
    <x:mergeCell ref="I79:L79"/>
    <x:mergeCell ref="C80:G80"/>
    <x:mergeCell ref="I80:L80"/>
    <x:mergeCell ref="C81:G81"/>
    <x:mergeCell ref="I81:L81"/>
    <x:mergeCell ref="C82:G82"/>
    <x:mergeCell ref="I82:L82"/>
    <x:mergeCell ref="C83:G83"/>
    <x:mergeCell ref="I83:L83"/>
    <x:mergeCell ref="C84:G84"/>
    <x:mergeCell ref="I84:L84"/>
    <x:mergeCell ref="C85:G85"/>
    <x:mergeCell ref="I85:L85"/>
    <x:mergeCell ref="C86:G86"/>
    <x:mergeCell ref="I86:L86"/>
    <x:mergeCell ref="C87:G87"/>
    <x:mergeCell ref="I87:L87"/>
    <x:mergeCell ref="C88:G88"/>
    <x:mergeCell ref="I88:L88"/>
    <x:mergeCell ref="C89:G89"/>
    <x:mergeCell ref="I89:L89"/>
    <x:mergeCell ref="C90:G90"/>
    <x:mergeCell ref="I90:L90"/>
    <x:mergeCell ref="C91:G91"/>
    <x:mergeCell ref="I91:L91"/>
    <x:mergeCell ref="C92:G92"/>
    <x:mergeCell ref="I92:L92"/>
    <x:mergeCell ref="C93:G93"/>
    <x:mergeCell ref="I93:L93"/>
    <x:mergeCell ref="C94:G94"/>
    <x:mergeCell ref="I94:L94"/>
    <x:mergeCell ref="C95:G95"/>
    <x:mergeCell ref="I95:L95"/>
    <x:mergeCell ref="C96:G96"/>
    <x:mergeCell ref="I96:L96"/>
    <x:mergeCell ref="C97:G97"/>
    <x:mergeCell ref="I97:L97"/>
    <x:mergeCell ref="C98:G98"/>
    <x:mergeCell ref="I98:L98"/>
    <x:mergeCell ref="C99:G99"/>
    <x:mergeCell ref="I99:L99"/>
    <x:mergeCell ref="C100:G100"/>
    <x:mergeCell ref="I100:L100"/>
    <x:mergeCell ref="C101:G101"/>
    <x:mergeCell ref="I101:L101"/>
    <x:mergeCell ref="C102:G102"/>
    <x:mergeCell ref="I102:L102"/>
    <x:mergeCell ref="C103:G103"/>
    <x:mergeCell ref="I103:L103"/>
    <x:mergeCell ref="C104:G104"/>
    <x:mergeCell ref="I104:L104"/>
    <x:mergeCell ref="C105:G105"/>
    <x:mergeCell ref="I105:L105"/>
    <x:mergeCell ref="C106:G106"/>
    <x:mergeCell ref="I106:L106"/>
  </x:mergeCells>
  <x:pageMargins left="0.7" right="0.7" top="0.75" bottom="0.75" header="0.3" footer="0.3"/>
</x:worksheet>
</file>

<file path=xl/worksheets/sheet87.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40" hidden="0" customWidth="1"/>
    <x:col min="2" max="2" width="10" hidden="0" customWidth="1"/>
    <x:col min="3" max="3" width="10" hidden="0" customWidth="1"/>
    <x:col min="4" max="4" width="10" hidden="0" customWidth="1"/>
    <x:col min="5" max="5" width="10" hidden="0" customWidth="1"/>
    <x:col min="6" max="6" width="10" hidden="0" customWidth="1"/>
    <x:col min="7" max="7" width="10" hidden="0" customWidth="1"/>
    <x:col min="8" max="8" width="10" hidden="0" customWidth="1"/>
    <x:col min="9" max="9" width="10" hidden="0" customWidth="1"/>
    <x:col min="10" max="10" width="10" hidden="0" customWidth="1"/>
    <x:col min="11" max="11" width="13" hidden="0" customWidth="1"/>
    <x:col min="12" max="12" width="11" hidden="0" customWidth="1"/>
    <x:col min="13" max="13" width="11" hidden="0" customWidth="1"/>
    <x:col min="14" max="14" width="11" hidden="0" customWidth="1"/>
  </x:cols>
  <x:sheetData>
    <x:row r="1" ht="22" customHeight="1">
      <x:c r="A1" s="16" t="str">
        <x:v>D02 | FREQUENCY DISTRIBUTION &amp; COVERAGE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Counts describe the selected responses, not competence. High frequency is not automatically better practice.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12"/>
      <x:c r="B8" s="12"/>
      <x:c r="C8" s="12"/>
      <x:c r="D8" s="12"/>
      <x:c r="E8" s="12"/>
      <x:c r="F8" s="12"/>
      <x:c r="G8" s="12"/>
      <x:c r="H8" s="12"/>
      <x:c r="I8" s="12"/>
      <x:c r="J8" s="12"/>
      <x:c r="K8" s="12"/>
      <x:c r="L8" s="12"/>
      <x:c r="M8" s="12"/>
      <x:c r="N8" s="12"/>
    </x:row>
    <x:row r="9" ht="22" customHeight="1">
      <x:c r="A9" s="12"/>
      <x:c r="B9" s="12"/>
      <x:c r="C9" s="12"/>
      <x:c r="D9" s="12"/>
      <x:c r="E9" s="12"/>
      <x:c r="F9" s="12"/>
      <x:c r="G9" s="12"/>
      <x:c r="H9" s="12"/>
      <x:c r="I9" s="12"/>
      <x:c r="J9" s="12"/>
      <x:c r="K9" s="12"/>
      <x:c r="L9" s="12"/>
      <x:c r="M9" s="12"/>
      <x:c r="N9" s="12"/>
    </x:row>
    <x:row r="10" ht="34" customHeight="1">
      <x:c r="A10" s="199" t="str">
        <x:v>Source area</x:v>
      </x:c>
      <x:c r="B10" s="199" t="str">
        <x:v>Items</x:v>
      </x:c>
      <x:c r="C10" s="199" t="str">
        <x:v>Valid</x:v>
      </x:c>
      <x:c r="D10" s="199" t="str">
        <x:v>N/O</x:v>
      </x:c>
      <x:c r="E10" s="199" t="str">
        <x:v>Missing</x:v>
      </x:c>
      <x:c r="F10" s="199" t="str">
        <x:v>Check</x:v>
      </x:c>
      <x:c r="G10" s="199" t="str">
        <x:v>Code 1</x:v>
      </x:c>
      <x:c r="H10" s="199" t="str">
        <x:v>Code 2</x:v>
      </x:c>
      <x:c r="I10" s="199" t="str">
        <x:v>Code 3</x:v>
      </x:c>
      <x:c r="J10" s="199" t="str">
        <x:v>Code 4</x:v>
      </x:c>
      <x:c r="K10" s="199" t="str">
        <x:v>Coverage</x:v>
      </x:c>
      <x:c r="L10" s="12"/>
      <x:c r="M10" s="12"/>
      <x:c r="N10" s="12"/>
    </x:row>
    <x:row r="11" ht="47" customHeight="1">
      <x:c r="A11" s="12" t="str">
        <x:v>Core facilitation skills</x:v>
      </x:c>
      <x:c r="B11" s="12" t="n">
        <x:f>COUNTIF('D02 Art Frequency'!$B$11:$B$106,A11)</x:f>
        <x:v>17</x:v>
      </x:c>
      <x:c r="C11" s="12" t="n">
        <x:f>COUNTIFS('D02 Art Frequency'!$B$11:$B$106,A11,'D02 Art Frequency'!$M$11:$M$106,"Valid")</x:f>
        <x:v>0</x:v>
      </x:c>
      <x:c r="D11" s="12" t="n">
        <x:f>COUNTIFS('D02 Art Frequency'!$B$11:$B$106,A11,'D02 Art Frequency'!$M$11:$M$106,"N/O")</x:f>
        <x:v>0</x:v>
      </x:c>
      <x:c r="E11" s="12" t="n">
        <x:f>COUNTIFS('D02 Art Frequency'!$B$11:$B$106,A11,'D02 Art Frequency'!$M$11:$M$106,"Missing")</x:f>
        <x:v>17</x:v>
      </x:c>
      <x:c r="F11" s="12" t="n">
        <x:f>COUNTIFS('D02 Art Frequency'!$B$11:$B$106,A11,'D02 Art Frequency'!$M$11:$M$106,"Check entry")</x:f>
        <x:v>0</x:v>
      </x:c>
      <x:c r="G11" s="12" t="n">
        <x:f>COUNTIFS('D02 Art Frequency'!$B$11:$B$106,A11,'D02 Art Frequency'!$N$11:$N$106,1)</x:f>
        <x:v>0</x:v>
      </x:c>
      <x:c r="H11" s="12" t="n">
        <x:f>COUNTIFS('D02 Art Frequency'!$B$11:$B$106,A11,'D02 Art Frequency'!$N$11:$N$106,2)</x:f>
        <x:v>0</x:v>
      </x:c>
      <x:c r="I11" s="12" t="n">
        <x:f>COUNTIFS('D02 Art Frequency'!$B$11:$B$106,A11,'D02 Art Frequency'!$N$11:$N$106,3)</x:f>
        <x:v>0</x:v>
      </x:c>
      <x:c r="J11" s="12" t="n">
        <x:f>COUNTIFS('D02 Art Frequency'!$B$11:$B$106,A11,'D02 Art Frequency'!$N$11:$N$106,4)</x:f>
        <x:v>0</x:v>
      </x:c>
      <x:c r="K11" s="224" t="n">
        <x:f>IF(B11=0,"",C11/B11)</x:f>
        <x:v>0</x:v>
      </x:c>
      <x:c r="L11" s="12"/>
      <x:c r="M11" s="12"/>
      <x:c r="N11" s="12"/>
    </x:row>
    <x:row r="12" ht="47" customHeight="1">
      <x:c r="A12" s="12" t="str">
        <x:v>Facilitating the end-to-end process</x:v>
      </x:c>
      <x:c r="B12" s="12" t="n">
        <x:f>COUNTIF('D02 Art Frequency'!$B$11:$B$106,A12)</x:f>
        <x:v>21</x:v>
      </x:c>
      <x:c r="C12" s="12" t="n">
        <x:f>COUNTIFS('D02 Art Frequency'!$B$11:$B$106,A12,'D02 Art Frequency'!$M$11:$M$106,"Valid")</x:f>
        <x:v>0</x:v>
      </x:c>
      <x:c r="D12" s="12" t="n">
        <x:f>COUNTIFS('D02 Art Frequency'!$B$11:$B$106,A12,'D02 Art Frequency'!$M$11:$M$106,"N/O")</x:f>
        <x:v>0</x:v>
      </x:c>
      <x:c r="E12" s="12" t="n">
        <x:f>COUNTIFS('D02 Art Frequency'!$B$11:$B$106,A12,'D02 Art Frequency'!$M$11:$M$106,"Missing")</x:f>
        <x:v>21</x:v>
      </x:c>
      <x:c r="F12" s="12" t="n">
        <x:f>COUNTIFS('D02 Art Frequency'!$B$11:$B$106,A12,'D02 Art Frequency'!$M$11:$M$106,"Check entry")</x:f>
        <x:v>0</x:v>
      </x:c>
      <x:c r="G12" s="12" t="n">
        <x:f>COUNTIFS('D02 Art Frequency'!$B$11:$B$106,A12,'D02 Art Frequency'!$N$11:$N$106,1)</x:f>
        <x:v>0</x:v>
      </x:c>
      <x:c r="H12" s="12" t="n">
        <x:f>COUNTIFS('D02 Art Frequency'!$B$11:$B$106,A12,'D02 Art Frequency'!$N$11:$N$106,2)</x:f>
        <x:v>0</x:v>
      </x:c>
      <x:c r="I12" s="12" t="n">
        <x:f>COUNTIFS('D02 Art Frequency'!$B$11:$B$106,A12,'D02 Art Frequency'!$N$11:$N$106,3)</x:f>
        <x:v>0</x:v>
      </x:c>
      <x:c r="J12" s="12" t="n">
        <x:f>COUNTIFS('D02 Art Frequency'!$B$11:$B$106,A12,'D02 Art Frequency'!$N$11:$N$106,4)</x:f>
        <x:v>0</x:v>
      </x:c>
      <x:c r="K12" s="224" t="n">
        <x:f>IF(B12=0,"",C12/B12)</x:f>
        <x:v>0</x:v>
      </x:c>
      <x:c r="L12" s="12"/>
      <x:c r="M12" s="12"/>
      <x:c r="N12" s="12"/>
    </x:row>
    <x:row r="13" ht="47" customHeight="1">
      <x:c r="A13" s="12" t="str">
        <x:v>Valuing diversity</x:v>
      </x:c>
      <x:c r="B13" s="12" t="n">
        <x:f>COUNTIF('D02 Art Frequency'!$B$11:$B$106,A13)</x:f>
        <x:v>11</x:v>
      </x:c>
      <x:c r="C13" s="12" t="n">
        <x:f>COUNTIFS('D02 Art Frequency'!$B$11:$B$106,A13,'D02 Art Frequency'!$M$11:$M$106,"Valid")</x:f>
        <x:v>0</x:v>
      </x:c>
      <x:c r="D13" s="12" t="n">
        <x:f>COUNTIFS('D02 Art Frequency'!$B$11:$B$106,A13,'D02 Art Frequency'!$M$11:$M$106,"N/O")</x:f>
        <x:v>0</x:v>
      </x:c>
      <x:c r="E13" s="12" t="n">
        <x:f>COUNTIFS('D02 Art Frequency'!$B$11:$B$106,A13,'D02 Art Frequency'!$M$11:$M$106,"Missing")</x:f>
        <x:v>11</x:v>
      </x:c>
      <x:c r="F13" s="12" t="n">
        <x:f>COUNTIFS('D02 Art Frequency'!$B$11:$B$106,A13,'D02 Art Frequency'!$M$11:$M$106,"Check entry")</x:f>
        <x:v>0</x:v>
      </x:c>
      <x:c r="G13" s="12" t="n">
        <x:f>COUNTIFS('D02 Art Frequency'!$B$11:$B$106,A13,'D02 Art Frequency'!$N$11:$N$106,1)</x:f>
        <x:v>0</x:v>
      </x:c>
      <x:c r="H13" s="12" t="n">
        <x:f>COUNTIFS('D02 Art Frequency'!$B$11:$B$106,A13,'D02 Art Frequency'!$N$11:$N$106,2)</x:f>
        <x:v>0</x:v>
      </x:c>
      <x:c r="I13" s="12" t="n">
        <x:f>COUNTIFS('D02 Art Frequency'!$B$11:$B$106,A13,'D02 Art Frequency'!$N$11:$N$106,3)</x:f>
        <x:v>0</x:v>
      </x:c>
      <x:c r="J13" s="12" t="n">
        <x:f>COUNTIFS('D02 Art Frequency'!$B$11:$B$106,A13,'D02 Art Frequency'!$N$11:$N$106,4)</x:f>
        <x:v>0</x:v>
      </x:c>
      <x:c r="K13" s="224" t="n">
        <x:f>IF(B13=0,"",C13/B13)</x:f>
        <x:v>0</x:v>
      </x:c>
      <x:c r="L13" s="12"/>
      <x:c r="M13" s="12"/>
      <x:c r="N13" s="12"/>
    </x:row>
    <x:row r="14" ht="47" customHeight="1">
      <x:c r="A14" s="12" t="str">
        <x:v>Encouraging participation</x:v>
      </x:c>
      <x:c r="B14" s="12" t="n">
        <x:f>COUNTIF('D02 Art Frequency'!$B$11:$B$106,A14)</x:f>
        <x:v>18</x:v>
      </x:c>
      <x:c r="C14" s="12" t="n">
        <x:f>COUNTIFS('D02 Art Frequency'!$B$11:$B$106,A14,'D02 Art Frequency'!$M$11:$M$106,"Valid")</x:f>
        <x:v>0</x:v>
      </x:c>
      <x:c r="D14" s="12" t="n">
        <x:f>COUNTIFS('D02 Art Frequency'!$B$11:$B$106,A14,'D02 Art Frequency'!$M$11:$M$106,"N/O")</x:f>
        <x:v>0</x:v>
      </x:c>
      <x:c r="E14" s="12" t="n">
        <x:f>COUNTIFS('D02 Art Frequency'!$B$11:$B$106,A14,'D02 Art Frequency'!$M$11:$M$106,"Missing")</x:f>
        <x:v>18</x:v>
      </x:c>
      <x:c r="F14" s="12" t="n">
        <x:f>COUNTIFS('D02 Art Frequency'!$B$11:$B$106,A14,'D02 Art Frequency'!$M$11:$M$106,"Check entry")</x:f>
        <x:v>0</x:v>
      </x:c>
      <x:c r="G14" s="12" t="n">
        <x:f>COUNTIFS('D02 Art Frequency'!$B$11:$B$106,A14,'D02 Art Frequency'!$N$11:$N$106,1)</x:f>
        <x:v>0</x:v>
      </x:c>
      <x:c r="H14" s="12" t="n">
        <x:f>COUNTIFS('D02 Art Frequency'!$B$11:$B$106,A14,'D02 Art Frequency'!$N$11:$N$106,2)</x:f>
        <x:v>0</x:v>
      </x:c>
      <x:c r="I14" s="12" t="n">
        <x:f>COUNTIFS('D02 Art Frequency'!$B$11:$B$106,A14,'D02 Art Frequency'!$N$11:$N$106,3)</x:f>
        <x:v>0</x:v>
      </x:c>
      <x:c r="J14" s="12" t="n">
        <x:f>COUNTIFS('D02 Art Frequency'!$B$11:$B$106,A14,'D02 Art Frequency'!$N$11:$N$106,4)</x:f>
        <x:v>0</x:v>
      </x:c>
      <x:c r="K14" s="224" t="n">
        <x:f>IF(B14=0,"",C14/B14)</x:f>
        <x:v>0</x:v>
      </x:c>
      <x:c r="L14" s="12"/>
      <x:c r="M14" s="12"/>
      <x:c r="N14" s="12"/>
    </x:row>
    <x:row r="15" ht="47" customHeight="1">
      <x:c r="A15" s="12" t="str">
        <x:v>Handling conflict and group dynamics</x:v>
      </x:c>
      <x:c r="B15" s="12" t="n">
        <x:f>COUNTIF('D02 Art Frequency'!$B$11:$B$106,A15)</x:f>
        <x:v>16</x:v>
      </x:c>
      <x:c r="C15" s="12" t="n">
        <x:f>COUNTIFS('D02 Art Frequency'!$B$11:$B$106,A15,'D02 Art Frequency'!$M$11:$M$106,"Valid")</x:f>
        <x:v>0</x:v>
      </x:c>
      <x:c r="D15" s="12" t="n">
        <x:f>COUNTIFS('D02 Art Frequency'!$B$11:$B$106,A15,'D02 Art Frequency'!$M$11:$M$106,"N/O")</x:f>
        <x:v>0</x:v>
      </x:c>
      <x:c r="E15" s="12" t="n">
        <x:f>COUNTIFS('D02 Art Frequency'!$B$11:$B$106,A15,'D02 Art Frequency'!$M$11:$M$106,"Missing")</x:f>
        <x:v>16</x:v>
      </x:c>
      <x:c r="F15" s="12" t="n">
        <x:f>COUNTIFS('D02 Art Frequency'!$B$11:$B$106,A15,'D02 Art Frequency'!$M$11:$M$106,"Check entry")</x:f>
        <x:v>0</x:v>
      </x:c>
      <x:c r="G15" s="12" t="n">
        <x:f>COUNTIFS('D02 Art Frequency'!$B$11:$B$106,A15,'D02 Art Frequency'!$N$11:$N$106,1)</x:f>
        <x:v>0</x:v>
      </x:c>
      <x:c r="H15" s="12" t="n">
        <x:f>COUNTIFS('D02 Art Frequency'!$B$11:$B$106,A15,'D02 Art Frequency'!$N$11:$N$106,2)</x:f>
        <x:v>0</x:v>
      </x:c>
      <x:c r="I15" s="12" t="n">
        <x:f>COUNTIFS('D02 Art Frequency'!$B$11:$B$106,A15,'D02 Art Frequency'!$N$11:$N$106,3)</x:f>
        <x:v>0</x:v>
      </x:c>
      <x:c r="J15" s="12" t="n">
        <x:f>COUNTIFS('D02 Art Frequency'!$B$11:$B$106,A15,'D02 Art Frequency'!$N$11:$N$106,4)</x:f>
        <x:v>0</x:v>
      </x:c>
      <x:c r="K15" s="224" t="n">
        <x:f>IF(B15=0,"",C15/B15)</x:f>
        <x:v>0</x:v>
      </x:c>
      <x:c r="L15" s="12"/>
      <x:c r="M15" s="12"/>
      <x:c r="N15" s="12"/>
    </x:row>
    <x:row r="16" ht="47" customHeight="1">
      <x:c r="A16" s="12" t="str">
        <x:v>Flexing your facilitation style</x:v>
      </x:c>
      <x:c r="B16" s="12" t="n">
        <x:f>COUNTIF('D02 Art Frequency'!$B$11:$B$106,A16)</x:f>
        <x:v>13</x:v>
      </x:c>
      <x:c r="C16" s="12" t="n">
        <x:f>COUNTIFS('D02 Art Frequency'!$B$11:$B$106,A16,'D02 Art Frequency'!$M$11:$M$106,"Valid")</x:f>
        <x:v>0</x:v>
      </x:c>
      <x:c r="D16" s="12" t="n">
        <x:f>COUNTIFS('D02 Art Frequency'!$B$11:$B$106,A16,'D02 Art Frequency'!$M$11:$M$106,"N/O")</x:f>
        <x:v>0</x:v>
      </x:c>
      <x:c r="E16" s="12" t="n">
        <x:f>COUNTIFS('D02 Art Frequency'!$B$11:$B$106,A16,'D02 Art Frequency'!$M$11:$M$106,"Missing")</x:f>
        <x:v>13</x:v>
      </x:c>
      <x:c r="F16" s="12" t="n">
        <x:f>COUNTIFS('D02 Art Frequency'!$B$11:$B$106,A16,'D02 Art Frequency'!$M$11:$M$106,"Check entry")</x:f>
        <x:v>0</x:v>
      </x:c>
      <x:c r="G16" s="12" t="n">
        <x:f>COUNTIFS('D02 Art Frequency'!$B$11:$B$106,A16,'D02 Art Frequency'!$N$11:$N$106,1)</x:f>
        <x:v>0</x:v>
      </x:c>
      <x:c r="H16" s="12" t="n">
        <x:f>COUNTIFS('D02 Art Frequency'!$B$11:$B$106,A16,'D02 Art Frequency'!$N$11:$N$106,2)</x:f>
        <x:v>0</x:v>
      </x:c>
      <x:c r="I16" s="12" t="n">
        <x:f>COUNTIFS('D02 Art Frequency'!$B$11:$B$106,A16,'D02 Art Frequency'!$N$11:$N$106,3)</x:f>
        <x:v>0</x:v>
      </x:c>
      <x:c r="J16" s="12" t="n">
        <x:f>COUNTIFS('D02 Art Frequency'!$B$11:$B$106,A16,'D02 Art Frequency'!$N$11:$N$106,4)</x:f>
        <x:v>0</x:v>
      </x:c>
      <x:c r="K16" s="224" t="n">
        <x:f>IF(B16=0,"",C16/B16)</x:f>
        <x:v>0</x:v>
      </x:c>
      <x:c r="L16" s="12"/>
      <x:c r="M16" s="12"/>
      <x:c r="N16" s="12"/>
    </x:row>
    <x:row r="17" ht="22" customHeight="1">
      <x:c r="A17" s="12"/>
      <x:c r="B17" s="12"/>
      <x:c r="C17" s="12"/>
      <x:c r="D17" s="12"/>
      <x:c r="E17" s="12"/>
      <x:c r="F17" s="12"/>
      <x:c r="G17" s="12"/>
      <x:c r="H17" s="12"/>
      <x:c r="I17" s="12"/>
      <x:c r="J17" s="12"/>
      <x:c r="K17" s="12"/>
      <x:c r="L17" s="12"/>
      <x:c r="M17" s="12"/>
      <x:c r="N17" s="12"/>
    </x:row>
    <x:row r="18" ht="22" customHeight="1">
      <x:c r="A18" s="12"/>
      <x:c r="B18" s="12"/>
      <x:c r="C18" s="12"/>
      <x:c r="D18" s="12"/>
      <x:c r="E18" s="12"/>
      <x:c r="F18" s="12"/>
      <x:c r="G18" s="12"/>
      <x:c r="H18" s="12"/>
      <x:c r="I18" s="12"/>
      <x:c r="J18" s="12"/>
      <x:c r="K18" s="12"/>
      <x:c r="L18" s="12"/>
      <x:c r="M18" s="12"/>
      <x:c r="N18" s="12"/>
    </x:row>
    <x:row r="19" ht="22" customHeight="1">
      <x:c r="A19" s="12"/>
      <x:c r="B19" s="12"/>
      <x:c r="C19" s="12"/>
      <x:c r="D19" s="12"/>
      <x:c r="E19" s="12"/>
      <x:c r="F19" s="12"/>
      <x:c r="G19" s="12"/>
      <x:c r="H19" s="12"/>
      <x:c r="I19" s="12"/>
      <x:c r="J19" s="12"/>
      <x:c r="K19" s="12"/>
      <x:c r="L19" s="12"/>
      <x:c r="M19" s="12"/>
      <x:c r="N19" s="12"/>
    </x:row>
    <x:row r="20" ht="22" customHeight="1">
      <x:c r="A20" s="12"/>
      <x:c r="B20" s="12"/>
      <x:c r="C20" s="12"/>
      <x:c r="D20" s="12"/>
      <x:c r="E20" s="12"/>
      <x:c r="F20" s="12"/>
      <x:c r="G20" s="12"/>
      <x:c r="H20" s="12"/>
      <x:c r="I20" s="12"/>
      <x:c r="J20" s="12"/>
      <x:c r="K20" s="12"/>
      <x:c r="L20" s="12"/>
      <x:c r="M20" s="12"/>
      <x:c r="N20" s="12"/>
    </x:row>
    <x:row r="21" ht="22" customHeight="1">
      <x:c r="A21" s="12"/>
      <x:c r="B21" s="12"/>
      <x:c r="C21" s="12"/>
      <x:c r="D21" s="12"/>
      <x:c r="E21" s="12"/>
      <x:c r="F21" s="12"/>
      <x:c r="G21" s="12"/>
      <x:c r="H21" s="12"/>
      <x:c r="I21" s="12"/>
      <x:c r="J21" s="12"/>
      <x:c r="K21" s="12"/>
      <x:c r="L21" s="12"/>
      <x:c r="M21" s="12"/>
      <x:c r="N21" s="12"/>
    </x:row>
    <x:row r="22" ht="22" customHeight="1">
      <x:c r="A22" s="12"/>
      <x:c r="B22" s="12"/>
      <x:c r="C22" s="12"/>
      <x:c r="D22" s="12"/>
      <x:c r="E22" s="12"/>
      <x:c r="F22" s="12"/>
      <x:c r="G22" s="12"/>
      <x:c r="H22" s="12"/>
      <x:c r="I22" s="12"/>
      <x:c r="J22" s="12"/>
      <x:c r="K22" s="12"/>
      <x:c r="L22" s="12"/>
      <x:c r="M22" s="12"/>
      <x:c r="N22" s="12"/>
    </x:row>
    <x:row r="23" ht="22" customHeight="1">
      <x:c r="A23" s="12"/>
      <x:c r="B23" s="12"/>
      <x:c r="C23" s="12"/>
      <x:c r="D23" s="12"/>
      <x:c r="E23" s="12"/>
      <x:c r="F23" s="12"/>
      <x:c r="G23" s="12"/>
      <x:c r="H23" s="12"/>
      <x:c r="I23" s="12"/>
      <x:c r="J23" s="12"/>
      <x:c r="K23" s="12"/>
      <x:c r="L23" s="12"/>
      <x:c r="M23" s="12"/>
      <x:c r="N23" s="12"/>
    </x:row>
    <x:row r="24" ht="22" customHeight="1">
      <x:c r="A24" s="12"/>
      <x:c r="B24" s="12"/>
      <x:c r="C24" s="12"/>
      <x:c r="D24" s="12"/>
      <x:c r="E24" s="12"/>
      <x:c r="F24" s="12"/>
      <x:c r="G24" s="12"/>
      <x:c r="H24" s="12"/>
      <x:c r="I24" s="12"/>
      <x:c r="J24" s="12"/>
      <x:c r="K24" s="12"/>
      <x:c r="L24" s="12"/>
      <x:c r="M24" s="12"/>
      <x:c r="N24" s="12"/>
    </x:row>
    <x:row r="25" ht="22" customHeight="1">
      <x:c r="A25" s="12"/>
      <x:c r="B25" s="12"/>
      <x:c r="C25" s="12"/>
      <x:c r="D25" s="12"/>
      <x:c r="E25" s="12"/>
      <x:c r="F25" s="12"/>
      <x:c r="G25" s="12"/>
      <x:c r="H25" s="12"/>
      <x:c r="I25" s="12"/>
      <x:c r="J25" s="12"/>
      <x:c r="K25" s="12"/>
      <x:c r="L25" s="12"/>
      <x:c r="M25" s="12"/>
      <x:c r="N25" s="12"/>
    </x:row>
    <x:row r="26" ht="22" customHeight="1">
      <x:c r="A26" s="12"/>
      <x:c r="B26" s="12"/>
      <x:c r="C26" s="12"/>
      <x:c r="D26" s="12"/>
      <x:c r="E26" s="12"/>
      <x:c r="F26" s="12"/>
      <x:c r="G26" s="12"/>
      <x:c r="H26" s="12"/>
      <x:c r="I26" s="12"/>
      <x:c r="J26" s="12"/>
      <x:c r="K26" s="12"/>
      <x:c r="L26" s="12"/>
      <x:c r="M26" s="12"/>
      <x:c r="N26" s="12"/>
    </x:row>
    <x:row r="27" ht="22" customHeight="1">
      <x:c r="A27" s="12"/>
      <x:c r="B27" s="12"/>
      <x:c r="C27" s="12"/>
      <x:c r="D27" s="12"/>
      <x:c r="E27" s="12"/>
      <x:c r="F27" s="12"/>
      <x:c r="G27" s="12"/>
      <x:c r="H27" s="12"/>
      <x:c r="I27" s="12"/>
      <x:c r="J27" s="12"/>
      <x:c r="K27" s="12"/>
      <x:c r="L27" s="12"/>
      <x:c r="M27" s="12"/>
      <x:c r="N27" s="12"/>
    </x:row>
    <x:row r="28" ht="22" customHeight="1">
      <x:c r="A28" s="12"/>
      <x:c r="B28" s="12"/>
      <x:c r="C28" s="12"/>
      <x:c r="D28" s="12"/>
      <x:c r="E28" s="12"/>
      <x:c r="F28" s="12"/>
      <x:c r="G28" s="12"/>
      <x:c r="H28" s="12"/>
      <x:c r="I28" s="12"/>
      <x:c r="J28" s="12"/>
      <x:c r="K28" s="12"/>
      <x:c r="L28" s="12"/>
      <x:c r="M28" s="12"/>
      <x:c r="N28" s="12"/>
    </x:row>
    <x:row r="29" ht="22" customHeight="1">
      <x:c r="A29" s="12"/>
      <x:c r="B29" s="12"/>
      <x:c r="C29" s="12"/>
      <x:c r="D29" s="12"/>
      <x:c r="E29" s="12"/>
      <x:c r="F29" s="12"/>
      <x:c r="G29" s="12"/>
      <x:c r="H29" s="12"/>
      <x:c r="I29" s="12"/>
      <x:c r="J29" s="12"/>
      <x:c r="K29" s="12"/>
      <x:c r="L29" s="12"/>
      <x:c r="M29" s="12"/>
      <x:c r="N29" s="12"/>
    </x:row>
    <x:row r="30" ht="22" customHeight="1">
      <x:c r="A30" s="12"/>
      <x:c r="B30" s="12"/>
      <x:c r="C30" s="12"/>
      <x:c r="D30" s="12"/>
      <x:c r="E30" s="12"/>
      <x:c r="F30" s="12"/>
      <x:c r="G30" s="12"/>
      <x:c r="H30" s="12"/>
      <x:c r="I30" s="12"/>
      <x:c r="J30" s="12"/>
      <x:c r="K30" s="12"/>
      <x:c r="L30" s="12"/>
      <x:c r="M30" s="12"/>
      <x:c r="N30" s="12"/>
    </x:row>
    <x:row r="31" ht="22" customHeight="1">
      <x:c r="A31" s="12"/>
      <x:c r="B31" s="12"/>
      <x:c r="C31" s="12"/>
      <x:c r="D31" s="12"/>
      <x:c r="E31" s="12"/>
      <x:c r="F31" s="12"/>
      <x:c r="G31" s="12"/>
      <x:c r="H31" s="12"/>
      <x:c r="I31" s="12"/>
      <x:c r="J31" s="12"/>
      <x:c r="K31" s="12"/>
      <x:c r="L31" s="12"/>
      <x:c r="M31" s="12"/>
      <x:c r="N31" s="12"/>
    </x:row>
    <x:row r="32" ht="22" customHeight="1">
      <x:c r="A32" s="12"/>
      <x:c r="B32" s="12"/>
      <x:c r="C32" s="12"/>
      <x:c r="D32" s="12"/>
      <x:c r="E32" s="12"/>
      <x:c r="F32" s="12"/>
      <x:c r="G32" s="12"/>
      <x:c r="H32" s="12"/>
      <x:c r="I32" s="12"/>
      <x:c r="J32" s="12"/>
      <x:c r="K32" s="12"/>
      <x:c r="L32" s="12"/>
      <x:c r="M32" s="12"/>
      <x:c r="N32" s="12"/>
    </x:row>
    <x:row r="33" ht="22" customHeight="1">
      <x:c r="A33" s="12"/>
      <x:c r="B33" s="12"/>
      <x:c r="C33" s="12"/>
      <x:c r="D33" s="12"/>
      <x:c r="E33" s="12"/>
      <x:c r="F33" s="12"/>
      <x:c r="G33" s="12"/>
      <x:c r="H33" s="12"/>
      <x:c r="I33" s="12"/>
      <x:c r="J33" s="12"/>
      <x:c r="K33" s="12"/>
      <x:c r="L33" s="12"/>
      <x:c r="M33" s="12"/>
      <x:c r="N33" s="12"/>
    </x:row>
    <x:row r="34" ht="22" customHeight="1">
      <x:c r="A34" s="12"/>
      <x:c r="B34" s="12"/>
      <x:c r="C34" s="12"/>
      <x:c r="D34" s="12"/>
      <x:c r="E34" s="12"/>
      <x:c r="F34" s="12"/>
      <x:c r="G34" s="12"/>
      <x:c r="H34" s="12"/>
      <x:c r="I34" s="12"/>
      <x:c r="J34" s="12"/>
      <x:c r="K34" s="12"/>
      <x:c r="L34" s="12"/>
      <x:c r="M34" s="12"/>
      <x:c r="N34" s="12"/>
    </x:row>
    <x:row r="35" ht="22" customHeight="1">
      <x:c r="A35" s="12"/>
      <x:c r="B35" s="12"/>
      <x:c r="C35" s="12"/>
      <x:c r="D35" s="12"/>
      <x:c r="E35" s="12"/>
      <x:c r="F35" s="12"/>
      <x:c r="G35" s="12"/>
      <x:c r="H35" s="12"/>
      <x:c r="I35" s="12"/>
      <x:c r="J35" s="12"/>
      <x:c r="K35" s="12"/>
      <x:c r="L35" s="12"/>
      <x:c r="M35" s="12"/>
      <x:c r="N35" s="12"/>
    </x:row>
    <x:row r="36" ht="22" customHeight="1">
      <x:c r="A36" s="12"/>
      <x:c r="B36" s="12"/>
      <x:c r="C36" s="12"/>
      <x:c r="D36" s="12"/>
      <x:c r="E36" s="12"/>
      <x:c r="F36" s="12"/>
      <x:c r="G36" s="12"/>
      <x:c r="H36" s="12"/>
      <x:c r="I36" s="12"/>
      <x:c r="J36" s="12"/>
      <x:c r="K36" s="12"/>
      <x:c r="L36" s="12"/>
      <x:c r="M36" s="12"/>
      <x:c r="N36" s="12"/>
    </x:row>
    <x:row r="37" ht="22" customHeight="1">
      <x:c r="A37" s="12"/>
      <x:c r="B37" s="12"/>
      <x:c r="C37" s="12"/>
      <x:c r="D37" s="12"/>
      <x:c r="E37" s="12"/>
      <x:c r="F37" s="12"/>
      <x:c r="G37" s="12"/>
      <x:c r="H37" s="12"/>
      <x:c r="I37" s="12"/>
      <x:c r="J37" s="12"/>
      <x:c r="K37" s="12"/>
      <x:c r="L37" s="12"/>
      <x:c r="M37" s="12"/>
      <x:c r="N37" s="12"/>
    </x:row>
    <x:row r="38" ht="22" customHeight="1">
      <x:c r="A38" s="85" t="str">
        <x:v>Read each area with its opportunities, context and examples. Do not total all 96 statements into a competence score. The original source does not establish norms, reliability or a selection threshold. N/O and missing are not scored as zero.</x:v>
      </x:c>
      <x:c r="B38" s="85"/>
      <x:c r="C38" s="85"/>
      <x:c r="D38" s="85"/>
      <x:c r="E38" s="85"/>
      <x:c r="F38" s="85"/>
      <x:c r="G38" s="85"/>
      <x:c r="H38" s="85"/>
      <x:c r="I38" s="85"/>
      <x:c r="J38" s="85"/>
      <x:c r="K38" s="85"/>
      <x:c r="L38" s="85"/>
      <x:c r="M38" s="12"/>
      <x:c r="N38" s="12"/>
    </x:row>
    <x:row r="39" ht="22" customHeight="1">
      <x:c r="A39" s="85"/>
      <x:c r="B39" s="85"/>
      <x:c r="C39" s="85"/>
      <x:c r="D39" s="85"/>
      <x:c r="E39" s="85"/>
      <x:c r="F39" s="85"/>
      <x:c r="G39" s="85"/>
      <x:c r="H39" s="85"/>
      <x:c r="I39" s="85"/>
      <x:c r="J39" s="85"/>
      <x:c r="K39" s="85"/>
      <x:c r="L39" s="85"/>
      <x:c r="M39" s="12"/>
      <x:c r="N39" s="12"/>
    </x:row>
    <x:row r="40" ht="22" customHeight="1">
      <x:c r="A40" s="85"/>
      <x:c r="B40" s="85"/>
      <x:c r="C40" s="85"/>
      <x:c r="D40" s="85"/>
      <x:c r="E40" s="85"/>
      <x:c r="F40" s="85"/>
      <x:c r="G40" s="85"/>
      <x:c r="H40" s="85"/>
      <x:c r="I40" s="85"/>
      <x:c r="J40" s="85"/>
      <x:c r="K40" s="85"/>
      <x:c r="L40" s="85"/>
      <x:c r="M40" s="12"/>
      <x:c r="N40" s="12"/>
    </x:row>
    <x:row r="41" ht="22" customHeight="1">
      <x:c r="A41" s="85"/>
      <x:c r="B41" s="85"/>
      <x:c r="C41" s="85"/>
      <x:c r="D41" s="85"/>
      <x:c r="E41" s="85"/>
      <x:c r="F41" s="85"/>
      <x:c r="G41" s="85"/>
      <x:c r="H41" s="85"/>
      <x:c r="I41" s="85"/>
      <x:c r="J41" s="85"/>
      <x:c r="K41" s="85"/>
      <x:c r="L41" s="85"/>
      <x:c r="M41" s="12"/>
      <x:c r="N41" s="12"/>
    </x:row>
    <x:row r="42" ht="22" customHeight="1">
      <x:c r="A42" s="12"/>
      <x:c r="B42" s="12"/>
      <x:c r="C42" s="12"/>
      <x:c r="D42" s="12"/>
      <x:c r="E42" s="12"/>
      <x:c r="F42" s="12"/>
      <x:c r="G42" s="12"/>
      <x:c r="H42" s="12"/>
      <x:c r="I42" s="12"/>
      <x:c r="J42" s="12"/>
      <x:c r="K42" s="12"/>
      <x:c r="L42" s="12"/>
      <x:c r="M42" s="12"/>
      <x:c r="N42" s="12"/>
    </x:row>
    <x:row r="43" ht="22" customHeight="1">
      <x:c r="A43" s="12"/>
      <x:c r="B43" s="12"/>
      <x:c r="C43" s="12"/>
      <x:c r="D43" s="12"/>
      <x:c r="E43" s="12"/>
      <x:c r="F43" s="12"/>
      <x:c r="G43" s="12"/>
      <x:c r="H43" s="12"/>
      <x:c r="I43" s="12"/>
      <x:c r="J43" s="12"/>
      <x:c r="K43" s="12"/>
      <x:c r="L43" s="12"/>
      <x:c r="M43" s="12"/>
      <x:c r="N43" s="12"/>
    </x:row>
    <x:row r="44" ht="22" customHeight="1">
      <x:c r="A44" s="12"/>
      <x:c r="B44" s="12"/>
      <x:c r="C44" s="12"/>
      <x:c r="D44" s="12"/>
      <x:c r="E44" s="12"/>
      <x:c r="F44" s="12"/>
      <x:c r="G44" s="12"/>
      <x:c r="H44" s="12"/>
      <x:c r="I44" s="12"/>
      <x:c r="J44" s="12"/>
      <x:c r="K44" s="12"/>
      <x:c r="L44" s="12"/>
      <x:c r="M44" s="12"/>
      <x:c r="N44" s="12"/>
    </x:row>
    <x:row r="45" ht="22" customHeight="1">
      <x:c r="A45" s="12"/>
      <x:c r="B45" s="12"/>
      <x:c r="C45" s="12"/>
      <x:c r="D45" s="12"/>
      <x:c r="E45" s="12"/>
      <x:c r="F45" s="12"/>
      <x:c r="G45" s="12"/>
      <x:c r="H45" s="12"/>
      <x:c r="I45" s="12"/>
      <x:c r="J45" s="12"/>
      <x:c r="K45" s="12"/>
      <x:c r="L45" s="12"/>
      <x:c r="M45" s="12"/>
      <x:c r="N45" s="12"/>
    </x:row>
    <x:row r="46" ht="22" customHeight="1">
      <x:c r="A46" s="12"/>
      <x:c r="B46" s="12"/>
      <x:c r="C46" s="12"/>
      <x:c r="D46" s="12"/>
      <x:c r="E46" s="12"/>
      <x:c r="F46" s="12"/>
      <x:c r="G46" s="12"/>
      <x:c r="H46" s="12"/>
      <x:c r="I46" s="12"/>
      <x:c r="J46" s="12"/>
      <x:c r="K46" s="12"/>
      <x:c r="L46" s="12"/>
      <x:c r="M46" s="12"/>
      <x:c r="N46" s="12"/>
    </x:row>
    <x:row r="47" ht="22" customHeight="1">
      <x:c r="A47" s="12"/>
      <x:c r="B47" s="12"/>
      <x:c r="C47" s="12"/>
      <x:c r="D47" s="12"/>
      <x:c r="E47" s="12"/>
      <x:c r="F47" s="12"/>
      <x:c r="G47" s="12"/>
      <x:c r="H47" s="12"/>
      <x:c r="I47" s="12"/>
      <x:c r="J47" s="12"/>
      <x:c r="K47" s="12"/>
      <x:c r="L47" s="12"/>
      <x:c r="M47" s="12"/>
      <x:c r="N47" s="12"/>
    </x:row>
    <x:row r="48" ht="22" customHeight="1">
      <x:c r="A48" s="12"/>
      <x:c r="B48" s="12"/>
      <x:c r="C48" s="12"/>
      <x:c r="D48" s="12"/>
      <x:c r="E48" s="12"/>
      <x:c r="F48" s="12"/>
      <x:c r="G48" s="12"/>
      <x:c r="H48" s="12"/>
      <x:c r="I48" s="12"/>
      <x:c r="J48" s="12"/>
      <x:c r="K48" s="12"/>
      <x:c r="L48" s="12"/>
      <x:c r="M48" s="12"/>
      <x:c r="N48" s="12"/>
    </x:row>
    <x:row r="49" ht="22" customHeight="1">
      <x:c r="A49" s="12"/>
      <x:c r="B49" s="12"/>
      <x:c r="C49" s="12"/>
      <x:c r="D49" s="12"/>
      <x:c r="E49" s="12"/>
      <x:c r="F49" s="12"/>
      <x:c r="G49" s="12"/>
      <x:c r="H49" s="12"/>
      <x:c r="I49" s="12"/>
      <x:c r="J49" s="12"/>
      <x:c r="K49" s="12"/>
      <x:c r="L49" s="12"/>
      <x:c r="M49" s="12"/>
      <x:c r="N49" s="12"/>
    </x:row>
    <x:row r="50" ht="22" customHeight="1">
      <x:c r="A50" s="12"/>
      <x:c r="B50" s="12"/>
      <x:c r="C50" s="12"/>
      <x:c r="D50" s="12"/>
      <x:c r="E50" s="12"/>
      <x:c r="F50" s="12"/>
      <x:c r="G50" s="12"/>
      <x:c r="H50" s="12"/>
      <x:c r="I50" s="12"/>
      <x:c r="J50" s="12"/>
      <x:c r="K50" s="12"/>
      <x:c r="L50" s="12"/>
      <x:c r="M50" s="12"/>
      <x:c r="N50" s="12"/>
    </x:row>
    <x:row r="51" ht="22" customHeight="1">
      <x:c r="A51" s="12"/>
      <x:c r="B51" s="12"/>
      <x:c r="C51" s="12"/>
      <x:c r="D51" s="12"/>
      <x:c r="E51" s="12"/>
      <x:c r="F51" s="12"/>
      <x:c r="G51" s="12"/>
      <x:c r="H51" s="12"/>
      <x:c r="I51" s="12"/>
      <x:c r="J51" s="12"/>
      <x:c r="K51" s="12"/>
      <x:c r="L51" s="12"/>
      <x:c r="M51" s="12"/>
      <x:c r="N51" s="12"/>
    </x:row>
    <x:row r="52" ht="22" customHeight="1">
      <x:c r="A52" s="12"/>
      <x:c r="B52" s="12"/>
      <x:c r="C52" s="12"/>
      <x:c r="D52" s="12"/>
      <x:c r="E52" s="12"/>
      <x:c r="F52" s="12"/>
      <x:c r="G52" s="12"/>
      <x:c r="H52" s="12"/>
      <x:c r="I52" s="12"/>
      <x:c r="J52" s="12"/>
      <x:c r="K52" s="12"/>
      <x:c r="L52" s="12"/>
      <x:c r="M52" s="12"/>
      <x:c r="N52" s="12"/>
    </x:row>
    <x:row r="53" ht="22" customHeight="1">
      <x:c r="A53" s="12"/>
      <x:c r="B53" s="12"/>
      <x:c r="C53" s="12"/>
      <x:c r="D53" s="12"/>
      <x:c r="E53" s="12"/>
      <x:c r="F53" s="12"/>
      <x:c r="G53" s="12"/>
      <x:c r="H53" s="12"/>
      <x:c r="I53" s="12"/>
      <x:c r="J53" s="12"/>
      <x:c r="K53" s="12"/>
      <x:c r="L53" s="12"/>
      <x:c r="M53" s="12"/>
      <x:c r="N53" s="12"/>
    </x:row>
    <x:row r="54" ht="22" customHeight="1">
      <x:c r="A54" s="12"/>
      <x:c r="B54" s="12"/>
      <x:c r="C54" s="12"/>
      <x:c r="D54" s="12"/>
      <x:c r="E54" s="12"/>
      <x:c r="F54" s="12"/>
      <x:c r="G54" s="12"/>
      <x:c r="H54" s="12"/>
      <x:c r="I54" s="12"/>
      <x:c r="J54" s="12"/>
      <x:c r="K54" s="12"/>
      <x:c r="L54" s="12"/>
      <x:c r="M54" s="12"/>
      <x:c r="N54" s="12"/>
    </x:row>
    <x:row r="55" ht="22" customHeight="1">
      <x:c r="A55" s="12"/>
      <x:c r="B55" s="12"/>
      <x:c r="C55" s="12"/>
      <x:c r="D55" s="12"/>
      <x:c r="E55" s="12"/>
      <x:c r="F55" s="12"/>
      <x:c r="G55" s="12"/>
      <x:c r="H55" s="12"/>
      <x:c r="I55" s="12"/>
      <x:c r="J55" s="12"/>
      <x:c r="K55" s="12"/>
      <x:c r="L55" s="12"/>
      <x:c r="M55" s="12"/>
      <x:c r="N55" s="12"/>
    </x:row>
    <x:row r="56" ht="22" customHeight="1">
      <x:c r="A56" s="12"/>
      <x:c r="B56" s="12"/>
      <x:c r="C56" s="12"/>
      <x:c r="D56" s="12"/>
      <x:c r="E56" s="12"/>
      <x:c r="F56" s="12"/>
      <x:c r="G56" s="12"/>
      <x:c r="H56" s="12"/>
      <x:c r="I56" s="12"/>
      <x:c r="J56" s="12"/>
      <x:c r="K56" s="12"/>
      <x:c r="L56" s="12"/>
      <x:c r="M56" s="12"/>
      <x:c r="N56" s="12"/>
    </x:row>
    <x:row r="57" ht="22" customHeight="1">
      <x:c r="A57" s="12"/>
      <x:c r="B57" s="12"/>
      <x:c r="C57" s="12"/>
      <x:c r="D57" s="12"/>
      <x:c r="E57" s="12"/>
      <x:c r="F57" s="12"/>
      <x:c r="G57" s="12"/>
      <x:c r="H57" s="12"/>
      <x:c r="I57" s="12"/>
      <x:c r="J57" s="12"/>
      <x:c r="K57" s="12"/>
      <x:c r="L57" s="12"/>
      <x:c r="M57" s="12"/>
      <x:c r="N57" s="12"/>
    </x:row>
    <x:row r="58" ht="22" customHeight="1">
      <x:c r="A58" s="12"/>
      <x:c r="B58" s="12"/>
      <x:c r="C58" s="12"/>
      <x:c r="D58" s="12"/>
      <x:c r="E58" s="12"/>
      <x:c r="F58" s="12"/>
      <x:c r="G58" s="12"/>
      <x:c r="H58" s="12"/>
      <x:c r="I58" s="12"/>
      <x:c r="J58" s="12"/>
      <x:c r="K58" s="12"/>
      <x:c r="L58" s="12"/>
      <x:c r="M58" s="12"/>
      <x:c r="N58" s="12"/>
    </x:row>
    <x:row r="59" ht="22" customHeight="1">
      <x:c r="A59" s="12"/>
      <x:c r="B59" s="12"/>
      <x:c r="C59" s="12"/>
      <x:c r="D59" s="12"/>
      <x:c r="E59" s="12"/>
      <x:c r="F59" s="12"/>
      <x:c r="G59" s="12"/>
      <x:c r="H59" s="12"/>
      <x:c r="I59" s="12"/>
      <x:c r="J59" s="12"/>
      <x:c r="K59" s="12"/>
      <x:c r="L59" s="12"/>
      <x:c r="M59" s="12"/>
      <x:c r="N59" s="12"/>
    </x:row>
    <x:row r="60" ht="22" customHeight="1">
      <x:c r="A60" s="12"/>
      <x:c r="B60" s="12"/>
      <x:c r="C60" s="12"/>
      <x:c r="D60" s="12"/>
      <x:c r="E60" s="12"/>
      <x:c r="F60" s="12"/>
      <x:c r="G60" s="12"/>
      <x:c r="H60" s="12"/>
      <x:c r="I60" s="12"/>
      <x:c r="J60" s="12"/>
      <x:c r="K60" s="12"/>
      <x:c r="L60" s="12"/>
      <x:c r="M60" s="12"/>
      <x:c r="N60" s="12"/>
    </x:row>
    <x:row r="61" ht="22" customHeight="1">
      <x:c r="A61" s="12"/>
      <x:c r="B61" s="12"/>
      <x:c r="C61" s="12"/>
      <x:c r="D61" s="12"/>
      <x:c r="E61" s="12"/>
      <x:c r="F61" s="12"/>
      <x:c r="G61" s="12"/>
      <x:c r="H61" s="12"/>
      <x:c r="I61" s="12"/>
      <x:c r="J61" s="12"/>
      <x:c r="K61" s="12"/>
      <x:c r="L61" s="12"/>
      <x:c r="M61" s="12"/>
      <x:c r="N61" s="12"/>
    </x:row>
    <x:row r="62" ht="22" customHeight="1">
      <x:c r="A62" s="12"/>
      <x:c r="B62" s="12"/>
      <x:c r="C62" s="12"/>
      <x:c r="D62" s="12"/>
      <x:c r="E62" s="12"/>
      <x:c r="F62" s="12"/>
      <x:c r="G62" s="12"/>
      <x:c r="H62" s="12"/>
      <x:c r="I62" s="12"/>
      <x:c r="J62" s="12"/>
      <x:c r="K62" s="12"/>
      <x:c r="L62" s="12"/>
      <x:c r="M62" s="12"/>
      <x:c r="N62" s="12"/>
    </x:row>
    <x:row r="63" ht="22" customHeight="1">
      <x:c r="A63" s="12"/>
      <x:c r="B63" s="12"/>
      <x:c r="C63" s="12"/>
      <x:c r="D63" s="12"/>
      <x:c r="E63" s="12"/>
      <x:c r="F63" s="12"/>
      <x:c r="G63" s="12"/>
      <x:c r="H63" s="12"/>
      <x:c r="I63" s="12"/>
      <x:c r="J63" s="12"/>
      <x:c r="K63" s="12"/>
      <x:c r="L63" s="12"/>
      <x:c r="M63" s="12"/>
      <x:c r="N63" s="12"/>
    </x:row>
    <x:row r="64" ht="22" customHeight="1">
      <x:c r="A64" s="12"/>
      <x:c r="B64" s="12"/>
      <x:c r="C64" s="12"/>
      <x:c r="D64" s="12"/>
      <x:c r="E64" s="12"/>
      <x:c r="F64" s="12"/>
      <x:c r="G64" s="12"/>
      <x:c r="H64" s="12"/>
      <x:c r="I64" s="12"/>
      <x:c r="J64" s="12"/>
      <x:c r="K64" s="12"/>
      <x:c r="L64" s="12"/>
      <x:c r="M64" s="12"/>
      <x:c r="N64" s="12"/>
    </x:row>
    <x:row r="65" ht="22" customHeight="1">
      <x:c r="A65" s="12"/>
      <x:c r="B65" s="12"/>
      <x:c r="C65" s="12"/>
      <x:c r="D65" s="12"/>
      <x:c r="E65" s="12"/>
      <x:c r="F65" s="12"/>
      <x:c r="G65" s="12"/>
      <x:c r="H65" s="12"/>
      <x:c r="I65" s="12"/>
      <x:c r="J65" s="12"/>
      <x:c r="K65" s="12"/>
      <x:c r="L65" s="12"/>
      <x:c r="M65" s="12"/>
      <x:c r="N65" s="12"/>
    </x:row>
    <x:row r="66" ht="22" customHeight="1">
      <x:c r="A66" s="12"/>
      <x:c r="B66" s="12"/>
      <x:c r="C66" s="12"/>
      <x:c r="D66" s="12"/>
      <x:c r="E66" s="12"/>
      <x:c r="F66" s="12"/>
      <x:c r="G66" s="12"/>
      <x:c r="H66" s="12"/>
      <x:c r="I66" s="12"/>
      <x:c r="J66" s="12"/>
      <x:c r="K66" s="12"/>
      <x:c r="L66" s="12"/>
      <x:c r="M66" s="12"/>
      <x:c r="N66" s="12"/>
    </x:row>
    <x:row r="67" ht="22" customHeight="1">
      <x:c r="A67" s="12"/>
      <x:c r="B67" s="12"/>
      <x:c r="C67" s="12"/>
      <x:c r="D67" s="12"/>
      <x:c r="E67" s="12"/>
      <x:c r="F67" s="12"/>
      <x:c r="G67" s="12"/>
      <x:c r="H67" s="12"/>
      <x:c r="I67" s="12"/>
      <x:c r="J67" s="12"/>
      <x:c r="K67" s="12"/>
      <x:c r="L67" s="12"/>
      <x:c r="M67" s="12"/>
      <x:c r="N67" s="12"/>
    </x:row>
    <x:row r="68" ht="22" customHeight="1">
      <x:c r="A68" s="12"/>
      <x:c r="B68" s="12"/>
      <x:c r="C68" s="12"/>
      <x:c r="D68" s="12"/>
      <x:c r="E68" s="12"/>
      <x:c r="F68" s="12"/>
      <x:c r="G68" s="12"/>
      <x:c r="H68" s="12"/>
      <x:c r="I68" s="12"/>
      <x:c r="J68" s="12"/>
      <x:c r="K68" s="12"/>
      <x:c r="L68" s="12"/>
      <x:c r="M68" s="12"/>
      <x:c r="N68" s="12"/>
    </x:row>
    <x:row r="69" ht="22" customHeight="1">
      <x:c r="A69" s="12"/>
      <x:c r="B69" s="12"/>
      <x:c r="C69" s="12"/>
      <x:c r="D69" s="12"/>
      <x:c r="E69" s="12"/>
      <x:c r="F69" s="12"/>
      <x:c r="G69" s="12"/>
      <x:c r="H69" s="12"/>
      <x:c r="I69" s="12"/>
      <x:c r="J69" s="12"/>
      <x:c r="K69" s="12"/>
      <x:c r="L69" s="12"/>
      <x:c r="M69" s="12"/>
      <x:c r="N69" s="12"/>
    </x:row>
    <x:row r="70" ht="22" customHeight="1">
      <x:c r="A70" s="12"/>
      <x:c r="B70" s="12"/>
      <x:c r="C70" s="12"/>
      <x:c r="D70" s="12"/>
      <x:c r="E70" s="12"/>
      <x:c r="F70" s="12"/>
      <x:c r="G70" s="12"/>
      <x:c r="H70" s="12"/>
      <x:c r="I70" s="12"/>
      <x:c r="J70" s="12"/>
      <x:c r="K70" s="12"/>
      <x:c r="L70" s="12"/>
      <x:c r="M70" s="12"/>
      <x:c r="N70" s="12"/>
    </x:row>
    <x:row r="71" ht="22" customHeight="1">
      <x:c r="A71" s="12"/>
      <x:c r="B71" s="12"/>
      <x:c r="C71" s="12"/>
      <x:c r="D71" s="12"/>
      <x:c r="E71" s="12"/>
      <x:c r="F71" s="12"/>
      <x:c r="G71" s="12"/>
      <x:c r="H71" s="12"/>
      <x:c r="I71" s="12"/>
      <x:c r="J71" s="12"/>
      <x:c r="K71" s="12"/>
      <x:c r="L71" s="12"/>
      <x:c r="M71" s="12"/>
      <x:c r="N71" s="12"/>
    </x:row>
    <x:row r="72" ht="22" customHeight="1">
      <x:c r="A72" s="12"/>
      <x:c r="B72" s="12"/>
      <x:c r="C72" s="12"/>
      <x:c r="D72" s="12"/>
      <x:c r="E72" s="12"/>
      <x:c r="F72" s="12"/>
      <x:c r="G72" s="12"/>
      <x:c r="H72" s="12"/>
      <x:c r="I72" s="12"/>
      <x:c r="J72" s="12"/>
      <x:c r="K72" s="12"/>
      <x:c r="L72" s="12"/>
      <x:c r="M72" s="12"/>
      <x:c r="N72" s="12"/>
    </x:row>
    <x:row r="73" ht="22" customHeight="1">
      <x:c r="A73" s="12"/>
      <x:c r="B73" s="12"/>
      <x:c r="C73" s="12"/>
      <x:c r="D73" s="12"/>
      <x:c r="E73" s="12"/>
      <x:c r="F73" s="12"/>
      <x:c r="G73" s="12"/>
      <x:c r="H73" s="12"/>
      <x:c r="I73" s="12"/>
      <x:c r="J73" s="12"/>
      <x:c r="K73" s="12"/>
      <x:c r="L73" s="12"/>
      <x:c r="M73" s="12"/>
      <x:c r="N73" s="12"/>
    </x:row>
    <x:row r="74" ht="22" customHeight="1">
      <x:c r="A74" s="12"/>
      <x:c r="B74" s="12"/>
      <x:c r="C74" s="12"/>
      <x:c r="D74" s="12"/>
      <x:c r="E74" s="12"/>
      <x:c r="F74" s="12"/>
      <x:c r="G74" s="12"/>
      <x:c r="H74" s="12"/>
      <x:c r="I74" s="12"/>
      <x:c r="J74" s="12"/>
      <x:c r="K74" s="12"/>
      <x:c r="L74" s="12"/>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38:L41"/>
  </x:mergeCells>
  <x:pageMargins left="0.7" right="0.7" top="0.75" bottom="0.75" header="0.3" footer="0.3"/>
  <x:drawing xmlns:r="http://schemas.openxmlformats.org/officeDocument/2006/relationships" r:id="R94251717122344e1"/>
</x:worksheet>
</file>

<file path=xl/worksheets/sheet88.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0" hidden="0" customWidth="1"/>
    <x:col min="2" max="2" width="20" hidden="0" customWidth="1"/>
    <x:col min="3" max="3" width="11" hidden="0" customWidth="1"/>
    <x:col min="4" max="4" width="11" hidden="0" customWidth="1"/>
    <x:col min="5" max="5" width="11" hidden="0" customWidth="1"/>
    <x:col min="6" max="6" width="11" hidden="0" customWidth="1"/>
    <x:col min="7" max="7" width="11" hidden="0" customWidth="1"/>
    <x:col min="8" max="8" width="13" hidden="0" customWidth="1"/>
    <x:col min="9" max="9" width="11" hidden="0" customWidth="1"/>
    <x:col min="10" max="10" width="11" hidden="0" customWidth="1"/>
    <x:col min="11" max="11" width="11" hidden="0" customWidth="1"/>
    <x:col min="12" max="12" width="11" hidden="0" customWidth="1"/>
    <x:col min="13" max="13" width="19" hidden="0" customWidth="1"/>
    <x:col min="14" max="14" width="19" hidden="0" customWidth="1"/>
    <x:col min="15" max="15" width="19" hidden="0" customWidth="1"/>
  </x:cols>
  <x:sheetData>
    <x:row r="1" ht="22" customHeight="1">
      <x:c r="A1" s="16" t="str">
        <x:v>D05 | OBSERVER EVIDENCE REVIEW</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Original HR Delivery developmental indicators. Keep self and observer perspectives separate; do not use for selection or certification.</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12"/>
      <x:c r="B8" s="12"/>
      <x:c r="C8" s="12"/>
      <x:c r="D8" s="12"/>
      <x:c r="E8" s="12"/>
      <x:c r="F8" s="12"/>
      <x:c r="G8" s="12"/>
      <x:c r="H8" s="12"/>
      <x:c r="I8" s="12"/>
      <x:c r="J8" s="12"/>
      <x:c r="K8" s="12"/>
      <x:c r="L8" s="12"/>
      <x:c r="M8" s="12"/>
      <x:c r="N8" s="12"/>
    </x:row>
    <x:row r="9" ht="22" customHeight="1">
      <x:c r="A9" s="34" t="str">
        <x:v>1 Supported foundation | 2 Developing consistency | 3 Independent routine practice | 4 Adaptive practice | N/O Not observed</x:v>
      </x:c>
      <x:c r="B9" s="34"/>
      <x:c r="C9" s="34"/>
      <x:c r="D9" s="34"/>
      <x:c r="E9" s="34"/>
      <x:c r="F9" s="34"/>
      <x:c r="G9" s="34"/>
      <x:c r="H9" s="34"/>
      <x:c r="I9" s="34"/>
      <x:c r="J9" s="34"/>
      <x:c r="K9" s="34"/>
      <x:c r="L9" s="34"/>
      <x:c r="M9" s="12"/>
      <x:c r="N9" s="12"/>
    </x:row>
    <x:row r="10" ht="38" customHeight="1">
      <x:c r="A10" s="198" t="str">
        <x:v>Item ID</x:v>
      </x:c>
      <x:c r="B10" s="198" t="str">
        <x:v>Dimension</x:v>
      </x:c>
      <x:c r="C10" s="198" t="str">
        <x:v>Original indicator</x:v>
      </x:c>
      <x:c r="D10" s="198"/>
      <x:c r="E10" s="198"/>
      <x:c r="F10" s="198"/>
      <x:c r="G10" s="198"/>
      <x:c r="H10" s="198" t="str">
        <x:v>Rating</x:v>
      </x:c>
      <x:c r="I10" s="198" t="str">
        <x:v>Evidence / example</x:v>
      </x:c>
      <x:c r="J10" s="198"/>
      <x:c r="K10" s="198"/>
      <x:c r="L10" s="198"/>
      <x:c r="M10" s="198" t="str">
        <x:v>Entry check</x:v>
      </x:c>
      <x:c r="N10" s="198" t="str">
        <x:v>Valid rating (calc)</x:v>
      </x:c>
      <x:c r="O10" s="236" t="str">
        <x:v>Safeguard prompt</x:v>
      </x:c>
    </x:row>
    <x:row r="11" ht="57" customHeight="1">
      <x:c r="A11" s="12" t="str">
        <x:v>PQ01</x:v>
      </x:c>
      <x:c r="B11" s="12" t="str">
        <x:v>Planning</x:v>
      </x:c>
      <x:c r="C11" s="77" t="str">
        <x:v>I confirm which decisions participants can genuinely influence before selecting an activity.</x:v>
      </x:c>
      <x:c r="D11" s="77"/>
      <x:c r="E11" s="77"/>
      <x:c r="F11" s="77"/>
      <x:c r="G11" s="77"/>
      <x:c r="H11" s="221"/>
      <x:c r="I11" s="48"/>
      <x:c r="J11" s="48"/>
      <x:c r="K11" s="48"/>
      <x:c r="L11" s="48"/>
      <x:c r="M11" s="12" t="str">
        <x:f>IF(AND(NOT(ISNUMBER(H11)),H11=""),"Missing",IF(H11="N/O","N/O",IF(ISNUMBER(N11),"Valid","Check entry")))</x:f>
        <x:v>Missing</x:v>
      </x:c>
      <x:c r="N11" s="12" t="str">
        <x:f>IF(ISNUMBER(H11),IF(AND(H11&gt;=1,H11&lt;=4,MOD(H11,1)=0),H11,""),"")</x:f>
      </x:c>
    </x:row>
    <x:row r="12" ht="57" customHeight="1">
      <x:c r="A12" s="12" t="str">
        <x:v>PQ02</x:v>
      </x:c>
      <x:c r="B12" s="12" t="str">
        <x:v>Planning</x:v>
      </x:c>
      <x:c r="C12" s="81" t="str">
        <x:v>I turn the sponsor's request into outputs with explicit acceptance criteria.</x:v>
      </x:c>
      <x:c r="D12" s="81"/>
      <x:c r="E12" s="81"/>
      <x:c r="F12" s="81"/>
      <x:c r="G12" s="81"/>
      <x:c r="H12" s="221"/>
      <x:c r="I12" s="48"/>
      <x:c r="J12" s="48"/>
      <x:c r="K12" s="48"/>
      <x:c r="L12" s="48"/>
      <x:c r="M12" s="12" t="str">
        <x:f>IF(AND(NOT(ISNUMBER(H12)),H12=""),"Missing",IF(H12="N/O","N/O",IF(ISNUMBER(N12),"Valid","Check entry")))</x:f>
        <x:v>Missing</x:v>
      </x:c>
      <x:c r="N12" s="12" t="str">
        <x:f>IF(ISNUMBER(H12),IF(AND(H12&gt;=1,H12&lt;=4,MOD(H12,1)=0),H12,""),"")</x:f>
      </x:c>
    </x:row>
    <x:row r="13" ht="57" customHeight="1">
      <x:c r="A13" s="12" t="str">
        <x:v>PQ03</x:v>
      </x:c>
      <x:c r="B13" s="12" t="str">
        <x:v>Planning</x:v>
      </x:c>
      <x:c r="C13" s="77" t="str">
        <x:v>I check whose knowledge or experience is missing from the proposed participant group.</x:v>
      </x:c>
      <x:c r="D13" s="77"/>
      <x:c r="E13" s="77"/>
      <x:c r="F13" s="77"/>
      <x:c r="G13" s="77"/>
      <x:c r="H13" s="221"/>
      <x:c r="I13" s="48"/>
      <x:c r="J13" s="48"/>
      <x:c r="K13" s="48"/>
      <x:c r="L13" s="48"/>
      <x:c r="M13" s="12" t="str">
        <x:f>IF(AND(NOT(ISNUMBER(H13)),H13=""),"Missing",IF(H13="N/O","N/O",IF(ISNUMBER(N13),"Valid","Check entry")))</x:f>
        <x:v>Missing</x:v>
      </x:c>
      <x:c r="N13" s="12" t="str">
        <x:f>IF(ISNUMBER(H13),IF(AND(H13&gt;=1,H13&lt;=4,MOD(H13,1)=0),H13,""),"")</x:f>
      </x:c>
    </x:row>
    <x:row r="14" ht="57" customHeight="1">
      <x:c r="A14" s="12" t="str">
        <x:v>PQ04</x:v>
      </x:c>
      <x:c r="B14" s="12" t="str">
        <x:v>Planning</x:v>
      </x:c>
      <x:c r="C14" s="81" t="str">
        <x:v>I choose a provisional facilitation mode for a stated reason and identify when to review it.</x:v>
      </x:c>
      <x:c r="D14" s="81"/>
      <x:c r="E14" s="81"/>
      <x:c r="F14" s="81"/>
      <x:c r="G14" s="81"/>
      <x:c r="H14" s="221"/>
      <x:c r="I14" s="48"/>
      <x:c r="J14" s="48"/>
      <x:c r="K14" s="48"/>
      <x:c r="L14" s="48"/>
      <x:c r="M14" s="12" t="str">
        <x:f>IF(AND(NOT(ISNUMBER(H14)),H14=""),"Missing",IF(H14="N/O","N/O",IF(ISNUMBER(N14),"Valid","Check entry")))</x:f>
        <x:v>Missing</x:v>
      </x:c>
      <x:c r="N14" s="12" t="str">
        <x:f>IF(ISNUMBER(H14),IF(AND(H14&gt;=1,H14&lt;=4,MOD(H14,1)=0),H14,""),"")</x:f>
      </x:c>
    </x:row>
    <x:row r="15" ht="57" customHeight="1">
      <x:c r="A15" s="12" t="str">
        <x:v>PQ05</x:v>
      </x:c>
      <x:c r="B15" s="12" t="str">
        <x:v>Planning</x:v>
      </x:c>
      <x:c r="C15" s="77" t="str">
        <x:v>I allow realistic time for access, interpretation, breaks and closure in the agenda.</x:v>
      </x:c>
      <x:c r="D15" s="77"/>
      <x:c r="E15" s="77"/>
      <x:c r="F15" s="77"/>
      <x:c r="G15" s="77"/>
      <x:c r="H15" s="221"/>
      <x:c r="I15" s="48"/>
      <x:c r="J15" s="48"/>
      <x:c r="K15" s="48"/>
      <x:c r="L15" s="48"/>
      <x:c r="M15" s="12" t="str">
        <x:f>IF(AND(NOT(ISNUMBER(H15)),H15=""),"Missing",IF(H15="N/O","N/O",IF(ISNUMBER(N15),"Valid","Check entry")))</x:f>
        <x:v>Missing</x:v>
      </x:c>
      <x:c r="N15" s="12" t="str">
        <x:f>IF(ISNUMBER(H15),IF(AND(H15&gt;=1,H15&lt;=4,MOD(H15,1)=0),H15,""),"")</x:f>
      </x:c>
    </x:row>
    <x:row r="16" ht="57" customHeight="1">
      <x:c r="A16" s="12" t="str">
        <x:v>PQ06</x:v>
      </x:c>
      <x:c r="B16" s="12" t="str">
        <x:v>Planning</x:v>
      </x:c>
      <x:c r="C16" s="81" t="str">
        <x:v>I re-contract openly when the purpose, authority or boundaries change.</x:v>
      </x:c>
      <x:c r="D16" s="81"/>
      <x:c r="E16" s="81"/>
      <x:c r="F16" s="81"/>
      <x:c r="G16" s="81"/>
      <x:c r="H16" s="221"/>
      <x:c r="I16" s="48"/>
      <x:c r="J16" s="48"/>
      <x:c r="K16" s="48"/>
      <x:c r="L16" s="48"/>
      <x:c r="M16" s="12" t="str">
        <x:f>IF(AND(NOT(ISNUMBER(H16)),H16=""),"Missing",IF(H16="N/O","N/O",IF(ISNUMBER(N16),"Valid","Check entry")))</x:f>
        <x:v>Missing</x:v>
      </x:c>
      <x:c r="N16" s="12" t="str">
        <x:f>IF(ISNUMBER(H16),IF(AND(H16&gt;=1,H16&lt;=4,MOD(H16,1)=0),H16,""),"")</x:f>
      </x:c>
    </x:row>
    <x:row r="17" ht="57" customHeight="1">
      <x:c r="A17" s="12" t="str">
        <x:v>MQ01</x:v>
      </x:c>
      <x:c r="B17" s="12" t="str">
        <x:v>Meaning</x:v>
      </x:c>
      <x:c r="C17" s="77" t="str">
        <x:v>I distinguish an observation from my interpretation when feeding it back to the group.</x:v>
      </x:c>
      <x:c r="D17" s="77"/>
      <x:c r="E17" s="77"/>
      <x:c r="F17" s="77"/>
      <x:c r="G17" s="77"/>
      <x:c r="H17" s="221"/>
      <x:c r="I17" s="48"/>
      <x:c r="J17" s="48"/>
      <x:c r="K17" s="48"/>
      <x:c r="L17" s="48"/>
      <x:c r="M17" s="12" t="str">
        <x:f>IF(AND(NOT(ISNUMBER(H17)),H17=""),"Missing",IF(H17="N/O","N/O",IF(ISNUMBER(N17),"Valid","Check entry")))</x:f>
        <x:v>Missing</x:v>
      </x:c>
      <x:c r="N17" s="12" t="str">
        <x:f>IF(ISNUMBER(H17),IF(AND(H17&gt;=1,H17&lt;=4,MOD(H17,1)=0),H17,""),"")</x:f>
      </x:c>
    </x:row>
    <x:row r="18" ht="57" customHeight="1">
      <x:c r="A18" s="12" t="str">
        <x:v>MQ02</x:v>
      </x:c>
      <x:c r="B18" s="12" t="str">
        <x:v>Meaning</x:v>
      </x:c>
      <x:c r="C18" s="81" t="str">
        <x:v>I check a summary with its contributors before treating it as an agreed account.</x:v>
      </x:c>
      <x:c r="D18" s="81"/>
      <x:c r="E18" s="81"/>
      <x:c r="F18" s="81"/>
      <x:c r="G18" s="81"/>
      <x:c r="H18" s="221"/>
      <x:c r="I18" s="48"/>
      <x:c r="J18" s="48"/>
      <x:c r="K18" s="48"/>
      <x:c r="L18" s="48"/>
      <x:c r="M18" s="12" t="str">
        <x:f>IF(AND(NOT(ISNUMBER(H18)),H18=""),"Missing",IF(H18="N/O","N/O",IF(ISNUMBER(N18),"Valid","Check entry")))</x:f>
        <x:v>Missing</x:v>
      </x:c>
      <x:c r="N18" s="12" t="str">
        <x:f>IF(ISNUMBER(H18),IF(AND(H18&gt;=1,H18&lt;=4,MOD(H18,1)=0),H18,""),"")</x:f>
      </x:c>
    </x:row>
    <x:row r="19" ht="57" customHeight="1">
      <x:c r="A19" s="12" t="str">
        <x:v>MQ03</x:v>
      </x:c>
      <x:c r="B19" s="12" t="str">
        <x:v>Meaning</x:v>
      </x:c>
      <x:c r="C19" s="77" t="str">
        <x:v>I invite evidence that could challenge the group's preferred explanation.</x:v>
      </x:c>
      <x:c r="D19" s="77"/>
      <x:c r="E19" s="77"/>
      <x:c r="F19" s="77"/>
      <x:c r="G19" s="77"/>
      <x:c r="H19" s="221"/>
      <x:c r="I19" s="48"/>
      <x:c r="J19" s="48"/>
      <x:c r="K19" s="48"/>
      <x:c r="L19" s="48"/>
      <x:c r="M19" s="12" t="str">
        <x:f>IF(AND(NOT(ISNUMBER(H19)),H19=""),"Missing",IF(H19="N/O","N/O",IF(ISNUMBER(N19),"Valid","Check entry")))</x:f>
        <x:v>Missing</x:v>
      </x:c>
      <x:c r="N19" s="12" t="str">
        <x:f>IF(ISNUMBER(H19),IF(AND(H19&gt;=1,H19&lt;=4,MOD(H19,1)=0),H19,""),"")</x:f>
      </x:c>
    </x:row>
    <x:row r="20" ht="57" customHeight="1">
      <x:c r="A20" s="12" t="str">
        <x:v>MQ04</x:v>
      </x:c>
      <x:c r="B20" s="12" t="str">
        <x:v>Meaning</x:v>
      </x:c>
      <x:c r="C20" s="81" t="str">
        <x:v>I sequence questions so that participants can examine evidence before deciding.</x:v>
      </x:c>
      <x:c r="D20" s="81"/>
      <x:c r="E20" s="81"/>
      <x:c r="F20" s="81"/>
      <x:c r="G20" s="81"/>
      <x:c r="H20" s="221"/>
      <x:c r="I20" s="48"/>
      <x:c r="J20" s="48"/>
      <x:c r="K20" s="48"/>
      <x:c r="L20" s="48"/>
      <x:c r="M20" s="12" t="str">
        <x:f>IF(AND(NOT(ISNUMBER(H20)),H20=""),"Missing",IF(H20="N/O","N/O",IF(ISNUMBER(N20),"Valid","Check entry")))</x:f>
        <x:v>Missing</x:v>
      </x:c>
      <x:c r="N20" s="12" t="str">
        <x:f>IF(ISNUMBER(H20),IF(AND(H20&gt;=1,H20&lt;=4,MOD(H20,1)=0),H20,""),"")</x:f>
      </x:c>
    </x:row>
    <x:row r="21" ht="57" customHeight="1">
      <x:c r="A21" s="12" t="str">
        <x:v>MQ05</x:v>
      </x:c>
      <x:c r="B21" s="12" t="str">
        <x:v>Meaning</x:v>
      </x:c>
      <x:c r="C21" s="77" t="str">
        <x:v>I retain differences of interpretation rather than replacing them with a convenient single story.</x:v>
      </x:c>
      <x:c r="D21" s="77"/>
      <x:c r="E21" s="77"/>
      <x:c r="F21" s="77"/>
      <x:c r="G21" s="77"/>
      <x:c r="H21" s="221"/>
      <x:c r="I21" s="48"/>
      <x:c r="J21" s="48"/>
      <x:c r="K21" s="48"/>
      <x:c r="L21" s="48"/>
      <x:c r="M21" s="12" t="str">
        <x:f>IF(AND(NOT(ISNUMBER(H21)),H21=""),"Missing",IF(H21="N/O","N/O",IF(ISNUMBER(N21),"Valid","Check entry")))</x:f>
        <x:v>Missing</x:v>
      </x:c>
      <x:c r="N21" s="12" t="str">
        <x:f>IF(ISNUMBER(H21),IF(AND(H21&gt;=1,H21&lt;=4,MOD(H21,1)=0),H21,""),"")</x:f>
      </x:c>
    </x:row>
    <x:row r="22" ht="57" customHeight="1">
      <x:c r="A22" s="12" t="str">
        <x:v>MQ06</x:v>
      </x:c>
      <x:c r="B22" s="12" t="str">
        <x:v>Meaning</x:v>
      </x:c>
      <x:c r="C22" s="81" t="str">
        <x:v>I connect learning to an explicit next action or inquiry question.</x:v>
      </x:c>
      <x:c r="D22" s="81"/>
      <x:c r="E22" s="81"/>
      <x:c r="F22" s="81"/>
      <x:c r="G22" s="81"/>
      <x:c r="H22" s="221"/>
      <x:c r="I22" s="48"/>
      <x:c r="J22" s="48"/>
      <x:c r="K22" s="48"/>
      <x:c r="L22" s="48"/>
      <x:c r="M22" s="12" t="str">
        <x:f>IF(AND(NOT(ISNUMBER(H22)),H22=""),"Missing",IF(H22="N/O","N/O",IF(ISNUMBER(N22),"Valid","Check entry")))</x:f>
        <x:v>Missing</x:v>
      </x:c>
      <x:c r="N22" s="12" t="str">
        <x:f>IF(ISNUMBER(H22),IF(AND(H22&gt;=1,H22&lt;=4,MOD(H22,1)=0),H22,""),"")</x:f>
      </x:c>
    </x:row>
    <x:row r="23" ht="57" customHeight="1">
      <x:c r="A23" s="12" t="str">
        <x:v>CQ01</x:v>
      </x:c>
      <x:c r="B23" s="12" t="str">
        <x:v>Confronting</x:v>
      </x:c>
      <x:c r="C23" s="77" t="str">
        <x:v>I describe observable behaviour and its effect before proposing an intervention.</x:v>
      </x:c>
      <x:c r="D23" s="77"/>
      <x:c r="E23" s="77"/>
      <x:c r="F23" s="77"/>
      <x:c r="G23" s="77"/>
      <x:c r="H23" s="221"/>
      <x:c r="I23" s="48"/>
      <x:c r="J23" s="48"/>
      <x:c r="K23" s="48"/>
      <x:c r="L23" s="48"/>
      <x:c r="M23" s="12" t="str">
        <x:f>IF(AND(NOT(ISNUMBER(H23)),H23=""),"Missing",IF(H23="N/O","N/O",IF(ISNUMBER(N23),"Valid","Check entry")))</x:f>
        <x:v>Missing</x:v>
      </x:c>
      <x:c r="N23" s="12" t="str">
        <x:f>IF(ISNUMBER(H23),IF(AND(H23&gt;=1,H23&lt;=4,MOD(H23,1)=0),H23,""),"")</x:f>
      </x:c>
    </x:row>
    <x:row r="24" ht="57" customHeight="1">
      <x:c r="A24" s="12" t="str">
        <x:v>CQ02</x:v>
      </x:c>
      <x:c r="B24" s="12" t="str">
        <x:v>Confronting</x:v>
      </x:c>
      <x:c r="C24" s="81" t="str">
        <x:v>I check the purpose and likely consequences of a challenge before using it.</x:v>
      </x:c>
      <x:c r="D24" s="81"/>
      <x:c r="E24" s="81"/>
      <x:c r="F24" s="81"/>
      <x:c r="G24" s="81"/>
      <x:c r="H24" s="221"/>
      <x:c r="I24" s="48"/>
      <x:c r="J24" s="48"/>
      <x:c r="K24" s="48"/>
      <x:c r="L24" s="48"/>
      <x:c r="M24" s="12" t="str">
        <x:f>IF(AND(NOT(ISNUMBER(H24)),H24=""),"Missing",IF(H24="N/O","N/O",IF(ISNUMBER(N24),"Valid","Check entry")))</x:f>
        <x:v>Missing</x:v>
      </x:c>
      <x:c r="N24" s="12" t="str">
        <x:f>IF(ISNUMBER(H24),IF(AND(H24&gt;=1,H24&lt;=4,MOD(H24,1)=0),H24,""),"")</x:f>
      </x:c>
    </x:row>
    <x:row r="25" ht="57" customHeight="1">
      <x:c r="A25" s="12" t="str">
        <x:v>CQ03</x:v>
      </x:c>
      <x:c r="B25" s="12" t="str">
        <x:v>Confronting</x:v>
      </x:c>
      <x:c r="C25" s="77" t="str">
        <x:v>I invite participants to correct my interpretation of an apparent discrepancy.</x:v>
      </x:c>
      <x:c r="D25" s="77"/>
      <x:c r="E25" s="77"/>
      <x:c r="F25" s="77"/>
      <x:c r="G25" s="77"/>
      <x:c r="H25" s="221"/>
      <x:c r="I25" s="48"/>
      <x:c r="J25" s="48"/>
      <x:c r="K25" s="48"/>
      <x:c r="L25" s="48"/>
      <x:c r="M25" s="12" t="str">
        <x:f>IF(AND(NOT(ISNUMBER(H25)),H25=""),"Missing",IF(H25="N/O","N/O",IF(ISNUMBER(N25),"Valid","Check entry")))</x:f>
        <x:v>Missing</x:v>
      </x:c>
      <x:c r="N25" s="12" t="str">
        <x:f>IF(ISNUMBER(H25),IF(AND(H25&gt;=1,H25&lt;=4,MOD(H25,1)=0),H25,""),"")</x:f>
      </x:c>
    </x:row>
    <x:row r="26" ht="57" customHeight="1">
      <x:c r="A26" s="12" t="str">
        <x:v>CQ04</x:v>
      </x:c>
      <x:c r="B26" s="12" t="str">
        <x:v>Confronting</x:v>
      </x:c>
      <x:c r="C26" s="81" t="str">
        <x:v>I intervene when a contribution becomes a personal attack and restate the boundary.</x:v>
      </x:c>
      <x:c r="D26" s="81"/>
      <x:c r="E26" s="81"/>
      <x:c r="F26" s="81"/>
      <x:c r="G26" s="81"/>
      <x:c r="H26" s="221"/>
      <x:c r="I26" s="48"/>
      <x:c r="J26" s="48"/>
      <x:c r="K26" s="48"/>
      <x:c r="L26" s="48"/>
      <x:c r="M26" s="12" t="str">
        <x:f>IF(AND(NOT(ISNUMBER(H26)),H26=""),"Missing",IF(H26="N/O","N/O",IF(ISNUMBER(N26),"Valid","Check entry")))</x:f>
        <x:v>Missing</x:v>
      </x:c>
      <x:c r="N26" s="12" t="str">
        <x:f>IF(ISNUMBER(H26),IF(AND(H26&gt;=1,H26&lt;=4,MOD(H26,1)=0),H26,""),"")</x:f>
      </x:c>
      <x:c r="O26" t="str">
        <x:f>IF(ISNUMBER(N26),IF(N26&lt;=2,"Review safeguard",""),"")</x:f>
      </x:c>
    </x:row>
    <x:row r="27" ht="57" customHeight="1">
      <x:c r="A27" s="12" t="str">
        <x:v>CQ05</x:v>
      </x:c>
      <x:c r="B27" s="12" t="str">
        <x:v>Confronting</x:v>
      </x:c>
      <x:c r="C27" s="77" t="str">
        <x:v>I explore a reasoned objection without treating the person as the problem.</x:v>
      </x:c>
      <x:c r="D27" s="77"/>
      <x:c r="E27" s="77"/>
      <x:c r="F27" s="77"/>
      <x:c r="G27" s="77"/>
      <x:c r="H27" s="221"/>
      <x:c r="I27" s="48"/>
      <x:c r="J27" s="48"/>
      <x:c r="K27" s="48"/>
      <x:c r="L27" s="48"/>
      <x:c r="M27" s="12" t="str">
        <x:f>IF(AND(NOT(ISNUMBER(H27)),H27=""),"Missing",IF(H27="N/O","N/O",IF(ISNUMBER(N27),"Valid","Check entry")))</x:f>
        <x:v>Missing</x:v>
      </x:c>
      <x:c r="N27" s="12" t="str">
        <x:f>IF(ISNUMBER(H27),IF(AND(H27&gt;=1,H27&lt;=4,MOD(H27,1)=0),H27,""),"")</x:f>
      </x:c>
    </x:row>
    <x:row r="28" ht="57" customHeight="1">
      <x:c r="A28" s="12" t="str">
        <x:v>CQ06</x:v>
      </x:c>
      <x:c r="B28" s="12" t="str">
        <x:v>Confronting</x:v>
      </x:c>
      <x:c r="C28" s="81" t="str">
        <x:v>I review the effect of my intervention and repair it when it has caused avoidable harm.</x:v>
      </x:c>
      <x:c r="D28" s="81"/>
      <x:c r="E28" s="81"/>
      <x:c r="F28" s="81"/>
      <x:c r="G28" s="81"/>
      <x:c r="H28" s="221"/>
      <x:c r="I28" s="48"/>
      <x:c r="J28" s="48"/>
      <x:c r="K28" s="48"/>
      <x:c r="L28" s="48"/>
      <x:c r="M28" s="12" t="str">
        <x:f>IF(AND(NOT(ISNUMBER(H28)),H28=""),"Missing",IF(H28="N/O","N/O",IF(ISNUMBER(N28),"Valid","Check entry")))</x:f>
        <x:v>Missing</x:v>
      </x:c>
      <x:c r="N28" s="12" t="str">
        <x:f>IF(ISNUMBER(H28),IF(AND(H28&gt;=1,H28&lt;=4,MOD(H28,1)=0),H28,""),"")</x:f>
      </x:c>
    </x:row>
    <x:row r="29" ht="57" customHeight="1">
      <x:c r="A29" s="12" t="str">
        <x:v>FQ01</x:v>
      </x:c>
      <x:c r="B29" s="12" t="str">
        <x:v>Feeling</x:v>
      </x:c>
      <x:c r="C29" s="77" t="str">
        <x:v>I offer a practical way to pass, pause or seek private support without requiring an explanation.</x:v>
      </x:c>
      <x:c r="D29" s="77"/>
      <x:c r="E29" s="77"/>
      <x:c r="F29" s="77"/>
      <x:c r="G29" s="77"/>
      <x:c r="H29" s="221"/>
      <x:c r="I29" s="48"/>
      <x:c r="J29" s="48"/>
      <x:c r="K29" s="48"/>
      <x:c r="L29" s="48"/>
      <x:c r="M29" s="12" t="str">
        <x:f>IF(AND(NOT(ISNUMBER(H29)),H29=""),"Missing",IF(H29="N/O","N/O",IF(ISNUMBER(N29),"Valid","Check entry")))</x:f>
        <x:v>Missing</x:v>
      </x:c>
      <x:c r="N29" s="12" t="str">
        <x:f>IF(ISNUMBER(H29),IF(AND(H29&gt;=1,H29&lt;=4,MOD(H29,1)=0),H29,""),"")</x:f>
      </x:c>
      <x:c r="O29" t="str">
        <x:f>IF(ISNUMBER(N29),IF(N29&lt;=2,"Review safeguard",""),"")</x:f>
      </x:c>
    </x:row>
    <x:row r="30" ht="57" customHeight="1">
      <x:c r="A30" s="12" t="str">
        <x:v>FQ02</x:v>
      </x:c>
      <x:c r="B30" s="12" t="str">
        <x:v>Feeling</x:v>
      </x:c>
      <x:c r="C30" s="81" t="str">
        <x:v>I check a person's expressed needs rather than inferring feelings from appearance.</x:v>
      </x:c>
      <x:c r="D30" s="81"/>
      <x:c r="E30" s="81"/>
      <x:c r="F30" s="81"/>
      <x:c r="G30" s="81"/>
      <x:c r="H30" s="221"/>
      <x:c r="I30" s="48"/>
      <x:c r="J30" s="48"/>
      <x:c r="K30" s="48"/>
      <x:c r="L30" s="48"/>
      <x:c r="M30" s="12" t="str">
        <x:f>IF(AND(NOT(ISNUMBER(H30)),H30=""),"Missing",IF(H30="N/O","N/O",IF(ISNUMBER(N30),"Valid","Check entry")))</x:f>
        <x:v>Missing</x:v>
      </x:c>
      <x:c r="N30" s="12" t="str">
        <x:f>IF(ISNUMBER(H30),IF(AND(H30&gt;=1,H30&lt;=4,MOD(H30,1)=0),H30,""),"")</x:f>
      </x:c>
    </x:row>
    <x:row r="31" ht="57" customHeight="1">
      <x:c r="A31" s="12" t="str">
        <x:v>FQ03</x:v>
      </x:c>
      <x:c r="B31" s="12" t="str">
        <x:v>Feeling</x:v>
      </x:c>
      <x:c r="C31" s="77" t="str">
        <x:v>I recognise changes in my own composure and choose a proportionate response.</x:v>
      </x:c>
      <x:c r="D31" s="77"/>
      <x:c r="E31" s="77"/>
      <x:c r="F31" s="77"/>
      <x:c r="G31" s="77"/>
      <x:c r="H31" s="221"/>
      <x:c r="I31" s="48"/>
      <x:c r="J31" s="48"/>
      <x:c r="K31" s="48"/>
      <x:c r="L31" s="48"/>
      <x:c r="M31" s="12" t="str">
        <x:f>IF(AND(NOT(ISNUMBER(H31)),H31=""),"Missing",IF(H31="N/O","N/O",IF(ISNUMBER(N31),"Valid","Check entry")))</x:f>
        <x:v>Missing</x:v>
      </x:c>
      <x:c r="N31" s="12" t="str">
        <x:f>IF(ISNUMBER(H31),IF(AND(H31&gt;=1,H31&lt;=4,MOD(H31,1)=0),H31,""),"")</x:f>
      </x:c>
    </x:row>
    <x:row r="32" ht="57" customHeight="1">
      <x:c r="A32" s="12" t="str">
        <x:v>FQ04</x:v>
      </x:c>
      <x:c r="B32" s="12" t="str">
        <x:v>Feeling</x:v>
      </x:c>
      <x:c r="C32" s="81" t="str">
        <x:v>I distinguish work-focused facilitation from support beyond my competence or remit.</x:v>
      </x:c>
      <x:c r="D32" s="81"/>
      <x:c r="E32" s="81"/>
      <x:c r="F32" s="81"/>
      <x:c r="G32" s="81"/>
      <x:c r="H32" s="221"/>
      <x:c r="I32" s="48"/>
      <x:c r="J32" s="48"/>
      <x:c r="K32" s="48"/>
      <x:c r="L32" s="48"/>
      <x:c r="M32" s="12" t="str">
        <x:f>IF(AND(NOT(ISNUMBER(H32)),H32=""),"Missing",IF(H32="N/O","N/O",IF(ISNUMBER(N32),"Valid","Check entry")))</x:f>
        <x:v>Missing</x:v>
      </x:c>
      <x:c r="N32" s="12" t="str">
        <x:f>IF(ISNUMBER(H32),IF(AND(H32&gt;=1,H32&lt;=4,MOD(H32,1)=0),H32,""),"")</x:f>
      </x:c>
      <x:c r="O32" t="str">
        <x:f>IF(ISNUMBER(N32),IF(N32&lt;=2,"Review safeguard",""),"")</x:f>
      </x:c>
    </x:row>
    <x:row r="33" ht="57" customHeight="1">
      <x:c r="A33" s="12" t="str">
        <x:v>FQ05</x:v>
      </x:c>
      <x:c r="B33" s="12" t="str">
        <x:v>Feeling</x:v>
      </x:c>
      <x:c r="C33" s="77" t="str">
        <x:v>I protect recovery time when the group is tired or emotionally overloaded.</x:v>
      </x:c>
      <x:c r="D33" s="77"/>
      <x:c r="E33" s="77"/>
      <x:c r="F33" s="77"/>
      <x:c r="G33" s="77"/>
      <x:c r="H33" s="221"/>
      <x:c r="I33" s="48"/>
      <x:c r="J33" s="48"/>
      <x:c r="K33" s="48"/>
      <x:c r="L33" s="48"/>
      <x:c r="M33" s="12" t="str">
        <x:f>IF(AND(NOT(ISNUMBER(H33)),H33=""),"Missing",IF(H33="N/O","N/O",IF(ISNUMBER(N33),"Valid","Check entry")))</x:f>
        <x:v>Missing</x:v>
      </x:c>
      <x:c r="N33" s="12" t="str">
        <x:f>IF(ISNUMBER(H33),IF(AND(H33&gt;=1,H33&lt;=4,MOD(H33,1)=0),H33,""),"")</x:f>
      </x:c>
    </x:row>
    <x:row r="34" ht="57" customHeight="1">
      <x:c r="A34" s="12" t="str">
        <x:v>FQ06</x:v>
      </x:c>
      <x:c r="B34" s="12" t="str">
        <x:v>Feeling</x:v>
      </x:c>
      <x:c r="C34" s="81" t="str">
        <x:v>I act on an agreed safety boundary rather than seeking group permission to ignore it.</x:v>
      </x:c>
      <x:c r="D34" s="81"/>
      <x:c r="E34" s="81"/>
      <x:c r="F34" s="81"/>
      <x:c r="G34" s="81"/>
      <x:c r="H34" s="221"/>
      <x:c r="I34" s="48"/>
      <x:c r="J34" s="48"/>
      <x:c r="K34" s="48"/>
      <x:c r="L34" s="48"/>
      <x:c r="M34" s="12" t="str">
        <x:f>IF(AND(NOT(ISNUMBER(H34)),H34=""),"Missing",IF(H34="N/O","N/O",IF(ISNUMBER(N34),"Valid","Check entry")))</x:f>
        <x:v>Missing</x:v>
      </x:c>
      <x:c r="N34" s="12" t="str">
        <x:f>IF(ISNUMBER(H34),IF(AND(H34&gt;=1,H34&lt;=4,MOD(H34,1)=0),H34,""),"")</x:f>
      </x:c>
      <x:c r="O34" t="str">
        <x:f>IF(ISNUMBER(N34),IF(N34&lt;=2,"Review safeguard",""),"")</x:f>
      </x:c>
    </x:row>
    <x:row r="35" ht="57" customHeight="1">
      <x:c r="A35" s="12" t="str">
        <x:v>SQ01</x:v>
      </x:c>
      <x:c r="B35" s="12" t="str">
        <x:v>Structuring</x:v>
      </x:c>
      <x:c r="C35" s="77" t="str">
        <x:v>I explain the task, time, output and contribution options before starting an activity.</x:v>
      </x:c>
      <x:c r="D35" s="77"/>
      <x:c r="E35" s="77"/>
      <x:c r="F35" s="77"/>
      <x:c r="G35" s="77"/>
      <x:c r="H35" s="221"/>
      <x:c r="I35" s="48"/>
      <x:c r="J35" s="48"/>
      <x:c r="K35" s="48"/>
      <x:c r="L35" s="48"/>
      <x:c r="M35" s="12" t="str">
        <x:f>IF(AND(NOT(ISNUMBER(H35)),H35=""),"Missing",IF(H35="N/O","N/O",IF(ISNUMBER(N35),"Valid","Check entry")))</x:f>
        <x:v>Missing</x:v>
      </x:c>
      <x:c r="N35" s="12" t="str">
        <x:f>IF(ISNUMBER(H35),IF(AND(H35&gt;=1,H35&lt;=4,MOD(H35,1)=0),H35,""),"")</x:f>
      </x:c>
    </x:row>
    <x:row r="36" ht="57" customHeight="1">
      <x:c r="A36" s="12" t="str">
        <x:v>SQ02</x:v>
      </x:c>
      <x:c r="B36" s="12" t="str">
        <x:v>Structuring</x:v>
      </x:c>
      <x:c r="C36" s="81" t="str">
        <x:v>I check understanding through a participant explanation rather than only asking whether the task is clear.</x:v>
      </x:c>
      <x:c r="D36" s="81"/>
      <x:c r="E36" s="81"/>
      <x:c r="F36" s="81"/>
      <x:c r="G36" s="81"/>
      <x:c r="H36" s="221"/>
      <x:c r="I36" s="48"/>
      <x:c r="J36" s="48"/>
      <x:c r="K36" s="48"/>
      <x:c r="L36" s="48"/>
      <x:c r="M36" s="12" t="str">
        <x:f>IF(AND(NOT(ISNUMBER(H36)),H36=""),"Missing",IF(H36="N/O","N/O",IF(ISNUMBER(N36),"Valid","Check entry")))</x:f>
        <x:v>Missing</x:v>
      </x:c>
      <x:c r="N36" s="12" t="str">
        <x:f>IF(ISNUMBER(H36),IF(AND(H36&gt;=1,H36&lt;=4,MOD(H36,1)=0),H36,""),"")</x:f>
      </x:c>
    </x:row>
    <x:row r="37" ht="57" customHeight="1">
      <x:c r="A37" s="12" t="str">
        <x:v>SQ03</x:v>
      </x:c>
      <x:c r="B37" s="12" t="str">
        <x:v>Structuring</x:v>
      </x:c>
      <x:c r="C37" s="77" t="str">
        <x:v>I provide an equivalent contribution route for remote participants.</x:v>
      </x:c>
      <x:c r="D37" s="77"/>
      <x:c r="E37" s="77"/>
      <x:c r="F37" s="77"/>
      <x:c r="G37" s="77"/>
      <x:c r="H37" s="221"/>
      <x:c r="I37" s="48"/>
      <x:c r="J37" s="48"/>
      <x:c r="K37" s="48"/>
      <x:c r="L37" s="48"/>
      <x:c r="M37" s="12" t="str">
        <x:f>IF(AND(NOT(ISNUMBER(H37)),H37=""),"Missing",IF(H37="N/O","N/O",IF(ISNUMBER(N37),"Valid","Check entry")))</x:f>
        <x:v>Missing</x:v>
      </x:c>
      <x:c r="N37" s="12" t="str">
        <x:f>IF(ISNUMBER(H37),IF(AND(H37&gt;=1,H37&lt;=4,MOD(H37,1)=0),H37,""),"")</x:f>
      </x:c>
    </x:row>
    <x:row r="38" ht="57" customHeight="1">
      <x:c r="A38" s="12" t="str">
        <x:v>SQ04</x:v>
      </x:c>
      <x:c r="B38" s="12" t="str">
        <x:v>Structuring</x:v>
      </x:c>
      <x:c r="C38" s="81" t="str">
        <x:v>I match a decision procedure to the group's actual authority and purpose.</x:v>
      </x:c>
      <x:c r="D38" s="81"/>
      <x:c r="E38" s="81"/>
      <x:c r="F38" s="81"/>
      <x:c r="G38" s="81"/>
      <x:c r="H38" s="221"/>
      <x:c r="I38" s="48"/>
      <x:c r="J38" s="48"/>
      <x:c r="K38" s="48"/>
      <x:c r="L38" s="48"/>
      <x:c r="M38" s="12" t="str">
        <x:f>IF(AND(NOT(ISNUMBER(H38)),H38=""),"Missing",IF(H38="N/O","N/O",IF(ISNUMBER(N38),"Valid","Check entry")))</x:f>
        <x:v>Missing</x:v>
      </x:c>
      <x:c r="N38" s="12" t="str">
        <x:f>IF(ISNUMBER(H38),IF(AND(H38&gt;=1,H38&lt;=4,MOD(H38,1)=0),H38,""),"")</x:f>
      </x:c>
    </x:row>
    <x:row r="39" ht="57" customHeight="1">
      <x:c r="A39" s="12" t="str">
        <x:v>SQ05</x:v>
      </x:c>
      <x:c r="B39" s="12" t="str">
        <x:v>Structuring</x:v>
      </x:c>
      <x:c r="C39" s="77" t="str">
        <x:v>I preserve concerns and minority views in the decision record.</x:v>
      </x:c>
      <x:c r="D39" s="77"/>
      <x:c r="E39" s="77"/>
      <x:c r="F39" s="77"/>
      <x:c r="G39" s="77"/>
      <x:c r="H39" s="221"/>
      <x:c r="I39" s="48"/>
      <x:c r="J39" s="48"/>
      <x:c r="K39" s="48"/>
      <x:c r="L39" s="48"/>
      <x:c r="M39" s="12" t="str">
        <x:f>IF(AND(NOT(ISNUMBER(H39)),H39=""),"Missing",IF(H39="N/O","N/O",IF(ISNUMBER(N39),"Valid","Check entry")))</x:f>
        <x:v>Missing</x:v>
      </x:c>
      <x:c r="N39" s="12" t="str">
        <x:f>IF(ISNUMBER(H39),IF(AND(H39&gt;=1,H39&lt;=4,MOD(H39,1)=0),H39,""),"")</x:f>
      </x:c>
    </x:row>
    <x:row r="40" ht="57" customHeight="1">
      <x:c r="A40" s="12" t="str">
        <x:v>SQ06</x:v>
      </x:c>
      <x:c r="B40" s="12" t="str">
        <x:v>Structuring</x:v>
      </x:c>
      <x:c r="C40" s="81" t="str">
        <x:v>I close with explicit actions, owners, dates and a check of authority to commit.</x:v>
      </x:c>
      <x:c r="D40" s="81"/>
      <x:c r="E40" s="81"/>
      <x:c r="F40" s="81"/>
      <x:c r="G40" s="81"/>
      <x:c r="H40" s="221"/>
      <x:c r="I40" s="48"/>
      <x:c r="J40" s="48"/>
      <x:c r="K40" s="48"/>
      <x:c r="L40" s="48"/>
      <x:c r="M40" s="12" t="str">
        <x:f>IF(AND(NOT(ISNUMBER(H40)),H40=""),"Missing",IF(H40="N/O","N/O",IF(ISNUMBER(N40),"Valid","Check entry")))</x:f>
        <x:v>Missing</x:v>
      </x:c>
      <x:c r="N40" s="12" t="str">
        <x:f>IF(ISNUMBER(H40),IF(AND(H40&gt;=1,H40&lt;=4,MOD(H40,1)=0),H40,""),"")</x:f>
      </x:c>
    </x:row>
    <x:row r="41" ht="57" customHeight="1">
      <x:c r="A41" s="12" t="str">
        <x:v>VQ01</x:v>
      </x:c>
      <x:c r="B41" s="12" t="str">
        <x:v>Valuing</x:v>
      </x:c>
      <x:c r="C41" s="77" t="str">
        <x:v>I ask about access requirements privately and test the agreed arrangements.</x:v>
      </x:c>
      <x:c r="D41" s="77"/>
      <x:c r="E41" s="77"/>
      <x:c r="F41" s="77"/>
      <x:c r="G41" s="77"/>
      <x:c r="H41" s="221"/>
      <x:c r="I41" s="48"/>
      <x:c r="J41" s="48"/>
      <x:c r="K41" s="48"/>
      <x:c r="L41" s="48"/>
      <x:c r="M41" s="12" t="str">
        <x:f>IF(AND(NOT(ISNUMBER(H41)),H41=""),"Missing",IF(H41="N/O","N/O",IF(ISNUMBER(N41),"Valid","Check entry")))</x:f>
        <x:v>Missing</x:v>
      </x:c>
      <x:c r="N41" s="12" t="str">
        <x:f>IF(ISNUMBER(H41),IF(AND(H41&gt;=1,H41&lt;=4,MOD(H41,1)=0),H41,""),"")</x:f>
      </x:c>
      <x:c r="O41" t="str">
        <x:f>IF(ISNUMBER(N41),IF(N41&lt;=2,"Review safeguard",""),"")</x:f>
      </x:c>
    </x:row>
    <x:row r="42" ht="57" customHeight="1">
      <x:c r="A42" s="12" t="str">
        <x:v>VQ02</x:v>
      </x:c>
      <x:c r="B42" s="12" t="str">
        <x:v>Valuing</x:v>
      </x:c>
      <x:c r="C42" s="81" t="str">
        <x:v>I treat a pass or a different contribution route as legitimate participation.</x:v>
      </x:c>
      <x:c r="D42" s="81"/>
      <x:c r="E42" s="81"/>
      <x:c r="F42" s="81"/>
      <x:c r="G42" s="81"/>
      <x:c r="H42" s="221"/>
      <x:c r="I42" s="48"/>
      <x:c r="J42" s="48"/>
      <x:c r="K42" s="48"/>
      <x:c r="L42" s="48"/>
      <x:c r="M42" s="12" t="str">
        <x:f>IF(AND(NOT(ISNUMBER(H42)),H42=""),"Missing",IF(H42="N/O","N/O",IF(ISNUMBER(N42),"Valid","Check entry")))</x:f>
        <x:v>Missing</x:v>
      </x:c>
      <x:c r="N42" s="12" t="str">
        <x:f>IF(ISNUMBER(H42),IF(AND(H42&gt;=1,H42&lt;=4,MOD(H42,1)=0),H42,""),"")</x:f>
      </x:c>
    </x:row>
    <x:row r="43" ht="57" customHeight="1">
      <x:c r="A43" s="12" t="str">
        <x:v>VQ03</x:v>
      </x:c>
      <x:c r="B43" s="12" t="str">
        <x:v>Valuing</x:v>
      </x:c>
      <x:c r="C43" s="77" t="str">
        <x:v>I invite corrections to my language and assumptions without making the contributor responsible for teaching everyone.</x:v>
      </x:c>
      <x:c r="D43" s="77"/>
      <x:c r="E43" s="77"/>
      <x:c r="F43" s="77"/>
      <x:c r="G43" s="77"/>
      <x:c r="H43" s="221"/>
      <x:c r="I43" s="48"/>
      <x:c r="J43" s="48"/>
      <x:c r="K43" s="48"/>
      <x:c r="L43" s="48"/>
      <x:c r="M43" s="12" t="str">
        <x:f>IF(AND(NOT(ISNUMBER(H43)),H43=""),"Missing",IF(H43="N/O","N/O",IF(ISNUMBER(N43),"Valid","Check entry")))</x:f>
        <x:v>Missing</x:v>
      </x:c>
      <x:c r="N43" s="12" t="str">
        <x:f>IF(ISNUMBER(H43),IF(AND(H43&gt;=1,H43&lt;=4,MOD(H43,1)=0),H43,""),"")</x:f>
      </x:c>
    </x:row>
    <x:row r="44" ht="57" customHeight="1">
      <x:c r="A44" s="12" t="str">
        <x:v>VQ04</x:v>
      </x:c>
      <x:c r="B44" s="12" t="str">
        <x:v>Valuing</x:v>
      </x:c>
      <x:c r="C44" s="81" t="str">
        <x:v>I acknowledge useful contributions without ranking people or pressuring them to accept praise.</x:v>
      </x:c>
      <x:c r="D44" s="81"/>
      <x:c r="E44" s="81"/>
      <x:c r="F44" s="81"/>
      <x:c r="G44" s="81"/>
      <x:c r="H44" s="221"/>
      <x:c r="I44" s="48"/>
      <x:c r="J44" s="48"/>
      <x:c r="K44" s="48"/>
      <x:c r="L44" s="48"/>
      <x:c r="M44" s="12" t="str">
        <x:f>IF(AND(NOT(ISNUMBER(H44)),H44=""),"Missing",IF(H44="N/O","N/O",IF(ISNUMBER(N44),"Valid","Check entry")))</x:f>
        <x:v>Missing</x:v>
      </x:c>
      <x:c r="N44" s="12" t="str">
        <x:f>IF(ISNUMBER(H44),IF(AND(H44&gt;=1,H44&lt;=4,MOD(H44,1)=0),H44,""),"")</x:f>
      </x:c>
    </x:row>
    <x:row r="45" ht="57" customHeight="1">
      <x:c r="A45" s="12" t="str">
        <x:v>VQ05</x:v>
      </x:c>
      <x:c r="B45" s="12" t="str">
        <x:v>Valuing</x:v>
      </x:c>
      <x:c r="C45" s="77" t="str">
        <x:v>I explain how records will be used and follow the agreed confidentiality limits.</x:v>
      </x:c>
      <x:c r="D45" s="77"/>
      <x:c r="E45" s="77"/>
      <x:c r="F45" s="77"/>
      <x:c r="G45" s="77"/>
      <x:c r="H45" s="221"/>
      <x:c r="I45" s="48"/>
      <x:c r="J45" s="48"/>
      <x:c r="K45" s="48"/>
      <x:c r="L45" s="48"/>
      <x:c r="M45" s="12" t="str">
        <x:f>IF(AND(NOT(ISNUMBER(H45)),H45=""),"Missing",IF(H45="N/O","N/O",IF(ISNUMBER(N45),"Valid","Check entry")))</x:f>
        <x:v>Missing</x:v>
      </x:c>
      <x:c r="N45" s="12" t="str">
        <x:f>IF(ISNUMBER(H45),IF(AND(H45&gt;=1,H45&lt;=4,MOD(H45,1)=0),H45,""),"")</x:f>
      </x:c>
      <x:c r="O45" t="str">
        <x:f>IF(ISNUMBER(N45),IF(N45&lt;=2,"Review safeguard",""),"")</x:f>
      </x:c>
    </x:row>
    <x:row r="46" ht="57" customHeight="1">
      <x:c r="A46" s="12" t="str">
        <x:v>VQ06</x:v>
      </x:c>
      <x:c r="B46" s="12" t="str">
        <x:v>Valuing</x:v>
      </x:c>
      <x:c r="C46" s="81" t="str">
        <x:v>I leave ownership with the group while remaining available for the support actually agreed.</x:v>
      </x:c>
      <x:c r="D46" s="81"/>
      <x:c r="E46" s="81"/>
      <x:c r="F46" s="81"/>
      <x:c r="G46" s="81"/>
      <x:c r="H46" s="221"/>
      <x:c r="I46" s="48"/>
      <x:c r="J46" s="48"/>
      <x:c r="K46" s="48"/>
      <x:c r="L46" s="48"/>
      <x:c r="M46" s="12" t="str">
        <x:f>IF(AND(NOT(ISNUMBER(H46)),H46=""),"Missing",IF(H46="N/O","N/O",IF(ISNUMBER(N46),"Valid","Check entry")))</x:f>
        <x:v>Missing</x:v>
      </x:c>
      <x:c r="N46" s="12" t="str">
        <x:f>IF(ISNUMBER(H46),IF(AND(H46&gt;=1,H46&lt;=4,MOD(H46,1)=0),H46,""),"")</x:f>
      </x:c>
    </x:row>
    <x:row r="47" ht="22" customHeight="1">
      <x:c r="A47" s="12"/>
      <x:c r="B47" s="12"/>
      <x:c r="C47" s="12"/>
      <x:c r="D47" s="12"/>
      <x:c r="E47" s="12"/>
      <x:c r="F47" s="12"/>
      <x:c r="G47" s="12"/>
      <x:c r="H47" s="12"/>
      <x:c r="I47" s="12"/>
      <x:c r="J47" s="12"/>
      <x:c r="K47" s="12"/>
      <x:c r="L47" s="12"/>
      <x:c r="M47" s="12"/>
      <x:c r="N47" s="12"/>
    </x:row>
    <x:row r="48" ht="22" customHeight="1">
      <x:c r="A48" s="12"/>
      <x:c r="B48" s="12"/>
      <x:c r="C48" s="12"/>
      <x:c r="D48" s="12"/>
      <x:c r="E48" s="12"/>
      <x:c r="F48" s="12"/>
      <x:c r="G48" s="12"/>
      <x:c r="H48" s="12"/>
      <x:c r="I48" s="12"/>
      <x:c r="J48" s="12"/>
      <x:c r="K48" s="12"/>
      <x:c r="L48" s="12"/>
      <x:c r="M48" s="12"/>
      <x:c r="N48" s="12"/>
    </x:row>
    <x:row r="49" ht="22" customHeight="1">
      <x:c r="A49" s="85" t="str">
        <x:v>Record a real observed example. Selected safeguard items are CQ04; FQ01, FQ04, FQ06; VQ01, VQ05. A rating of 1 or 2 prompts specific review; a high dimension mean does not cancel the concern. N/O means insufficient observation, not poor performance.</x:v>
      </x:c>
      <x:c r="B49" s="85"/>
      <x:c r="C49" s="85"/>
      <x:c r="D49" s="85"/>
      <x:c r="E49" s="85"/>
      <x:c r="F49" s="85"/>
      <x:c r="G49" s="85"/>
      <x:c r="H49" s="85"/>
      <x:c r="I49" s="85"/>
      <x:c r="J49" s="85"/>
      <x:c r="K49" s="85"/>
      <x:c r="L49" s="85"/>
      <x:c r="M49" s="12"/>
      <x:c r="N49" s="12"/>
    </x:row>
    <x:row r="50" ht="22" customHeight="1">
      <x:c r="A50" s="85"/>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7" t="str">
        <x:v>Anchors are local developmental descriptions, not validated scale points. The mean is displayed only when the minimum valid count in Setup is met (default 4 of 6). No overall score, normative classification or pass/fail result is provided.</x:v>
      </x:c>
      <x:c r="B54" s="77"/>
      <x:c r="C54" s="77"/>
      <x:c r="D54" s="77"/>
      <x:c r="E54" s="77"/>
      <x:c r="F54" s="77"/>
      <x:c r="G54" s="77"/>
      <x:c r="H54" s="77"/>
      <x:c r="I54" s="77"/>
      <x:c r="J54" s="77"/>
      <x:c r="K54" s="77"/>
      <x:c r="L54" s="77"/>
      <x:c r="M54" s="12"/>
      <x:c r="N54" s="12"/>
    </x:row>
    <x:row r="55" ht="22" customHeight="1">
      <x:c r="A55" s="77"/>
      <x:c r="B55" s="77"/>
      <x:c r="C55" s="77"/>
      <x:c r="D55" s="77"/>
      <x:c r="E55" s="77"/>
      <x:c r="F55" s="77"/>
      <x:c r="G55" s="77"/>
      <x:c r="H55" s="77"/>
      <x:c r="I55" s="77"/>
      <x:c r="J55" s="77"/>
      <x:c r="K55" s="77"/>
      <x:c r="L55" s="77"/>
      <x:c r="M55" s="12"/>
      <x:c r="N55" s="12"/>
    </x:row>
    <x:row r="56" ht="22" customHeight="1">
      <x:c r="A56" s="77"/>
      <x:c r="B56" s="77"/>
      <x:c r="C56" s="77"/>
      <x:c r="D56" s="77"/>
      <x:c r="E56" s="77"/>
      <x:c r="F56" s="77"/>
      <x:c r="G56" s="77"/>
      <x:c r="H56" s="77"/>
      <x:c r="I56" s="77"/>
      <x:c r="J56" s="77"/>
      <x:c r="K56" s="77"/>
      <x:c r="L56" s="77"/>
      <x:c r="M56" s="12"/>
      <x:c r="N56" s="12"/>
    </x:row>
    <x:row r="57" ht="22" customHeight="1">
      <x:c r="A57" s="77"/>
      <x:c r="B57" s="77"/>
      <x:c r="C57" s="77"/>
      <x:c r="D57" s="77"/>
      <x:c r="E57" s="77"/>
      <x:c r="F57" s="77"/>
      <x:c r="G57" s="77"/>
      <x:c r="H57" s="77"/>
      <x:c r="I57" s="77"/>
      <x:c r="J57" s="77"/>
      <x:c r="K57" s="77"/>
      <x:c r="L57" s="77"/>
      <x:c r="M57" s="12"/>
      <x:c r="N57" s="12"/>
    </x:row>
    <x:row r="58" ht="22" customHeight="1">
      <x:c r="A58" s="12"/>
      <x:c r="B58" s="12"/>
      <x:c r="C58" s="12"/>
      <x:c r="D58" s="12"/>
      <x:c r="E58" s="12"/>
      <x:c r="F58" s="12"/>
      <x:c r="G58" s="12"/>
      <x:c r="H58" s="12"/>
      <x:c r="I58" s="12"/>
      <x:c r="J58" s="12"/>
      <x:c r="K58" s="12"/>
      <x:c r="L58" s="12"/>
      <x:c r="M58" s="12"/>
      <x:c r="N58" s="12"/>
    </x:row>
    <x:row r="59" ht="22" customHeight="1">
      <x:c r="A59" s="12"/>
      <x:c r="B59" s="12"/>
      <x:c r="C59" s="12"/>
      <x:c r="D59" s="12"/>
      <x:c r="E59" s="12"/>
      <x:c r="F59" s="12"/>
      <x:c r="G59" s="12"/>
      <x:c r="H59" s="12"/>
      <x:c r="I59" s="12"/>
      <x:c r="J59" s="12"/>
      <x:c r="K59" s="12"/>
      <x:c r="L59" s="12"/>
      <x:c r="M59" s="12"/>
      <x:c r="N59" s="12"/>
    </x:row>
    <x:row r="60" ht="22" customHeight="1">
      <x:c r="A60" s="12"/>
      <x:c r="B60" s="12"/>
      <x:c r="C60" s="12"/>
      <x:c r="D60" s="12"/>
      <x:c r="E60" s="12"/>
      <x:c r="F60" s="12"/>
      <x:c r="G60" s="12"/>
      <x:c r="H60" s="12"/>
      <x:c r="I60" s="12"/>
      <x:c r="J60" s="12"/>
      <x:c r="K60" s="12"/>
      <x:c r="L60" s="12"/>
      <x:c r="M60" s="12"/>
      <x:c r="N60" s="12"/>
    </x:row>
    <x:row r="61" ht="22" customHeight="1">
      <x:c r="A61" s="12"/>
      <x:c r="B61" s="12"/>
      <x:c r="C61" s="12"/>
      <x:c r="D61" s="12"/>
      <x:c r="E61" s="12"/>
      <x:c r="F61" s="12"/>
      <x:c r="G61" s="12"/>
      <x:c r="H61" s="12"/>
      <x:c r="I61" s="12"/>
      <x:c r="J61" s="12"/>
      <x:c r="K61" s="12"/>
      <x:c r="L61" s="12"/>
      <x:c r="M61" s="12"/>
      <x:c r="N61" s="12"/>
    </x:row>
    <x:row r="62" ht="22" customHeight="1">
      <x:c r="A62" s="12"/>
      <x:c r="B62" s="12"/>
      <x:c r="C62" s="12"/>
      <x:c r="D62" s="12"/>
      <x:c r="E62" s="12"/>
      <x:c r="F62" s="12"/>
      <x:c r="G62" s="12"/>
      <x:c r="H62" s="12"/>
      <x:c r="I62" s="12"/>
      <x:c r="J62" s="12"/>
      <x:c r="K62" s="12"/>
      <x:c r="L62" s="12"/>
      <x:c r="M62" s="12"/>
      <x:c r="N62" s="12"/>
    </x:row>
    <x:row r="63" ht="22" customHeight="1">
      <x:c r="A63" s="12"/>
      <x:c r="B63" s="12"/>
      <x:c r="C63" s="12"/>
      <x:c r="D63" s="12"/>
      <x:c r="E63" s="12"/>
      <x:c r="F63" s="12"/>
      <x:c r="G63" s="12"/>
      <x:c r="H63" s="12"/>
      <x:c r="I63" s="12"/>
      <x:c r="J63" s="12"/>
      <x:c r="K63" s="12"/>
      <x:c r="L63" s="12"/>
      <x:c r="M63" s="12"/>
      <x:c r="N63" s="12"/>
    </x:row>
    <x:row r="64" ht="22" customHeight="1">
      <x:c r="A64" s="12"/>
      <x:c r="B64" s="12"/>
      <x:c r="C64" s="12"/>
      <x:c r="D64" s="12"/>
      <x:c r="E64" s="12"/>
      <x:c r="F64" s="12"/>
      <x:c r="G64" s="12"/>
      <x:c r="H64" s="12"/>
      <x:c r="I64" s="12"/>
      <x:c r="J64" s="12"/>
      <x:c r="K64" s="12"/>
      <x:c r="L64" s="12"/>
      <x:c r="M64" s="12"/>
      <x:c r="N64" s="12"/>
    </x:row>
    <x:row r="65" ht="22" customHeight="1">
      <x:c r="A65" s="12"/>
      <x:c r="B65" s="12"/>
      <x:c r="C65" s="12"/>
      <x:c r="D65" s="12"/>
      <x:c r="E65" s="12"/>
      <x:c r="F65" s="12"/>
      <x:c r="G65" s="12"/>
      <x:c r="H65" s="12"/>
      <x:c r="I65" s="12"/>
      <x:c r="J65" s="12"/>
      <x:c r="K65" s="12"/>
      <x:c r="L65" s="12"/>
      <x:c r="M65" s="12"/>
      <x:c r="N65" s="12"/>
    </x:row>
    <x:row r="66" ht="22" customHeight="1">
      <x:c r="A66" s="12"/>
      <x:c r="B66" s="12"/>
      <x:c r="C66" s="12"/>
      <x:c r="D66" s="12"/>
      <x:c r="E66" s="12"/>
      <x:c r="F66" s="12"/>
      <x:c r="G66" s="12"/>
      <x:c r="H66" s="12"/>
      <x:c r="I66" s="12"/>
      <x:c r="J66" s="12"/>
      <x:c r="K66" s="12"/>
      <x:c r="L66" s="12"/>
      <x:c r="M66" s="12"/>
      <x:c r="N66" s="12"/>
    </x:row>
    <x:row r="67" ht="22" customHeight="1">
      <x:c r="A67" s="12"/>
      <x:c r="B67" s="12"/>
      <x:c r="C67" s="12"/>
      <x:c r="D67" s="12"/>
      <x:c r="E67" s="12"/>
      <x:c r="F67" s="12"/>
      <x:c r="G67" s="12"/>
      <x:c r="H67" s="12"/>
      <x:c r="I67" s="12"/>
      <x:c r="J67" s="12"/>
      <x:c r="K67" s="12"/>
      <x:c r="L67" s="12"/>
      <x:c r="M67" s="12"/>
      <x:c r="N67" s="12"/>
    </x:row>
    <x:row r="68" ht="22" customHeight="1">
      <x:c r="A68" s="12"/>
      <x:c r="B68" s="12"/>
      <x:c r="C68" s="12"/>
      <x:c r="D68" s="12"/>
      <x:c r="E68" s="12"/>
      <x:c r="F68" s="12"/>
      <x:c r="G68" s="12"/>
      <x:c r="H68" s="12"/>
      <x:c r="I68" s="12"/>
      <x:c r="J68" s="12"/>
      <x:c r="K68" s="12"/>
      <x:c r="L68" s="12"/>
      <x:c r="M68" s="12"/>
      <x:c r="N68" s="12"/>
    </x:row>
    <x:row r="69" ht="22" customHeight="1">
      <x:c r="A69" s="12"/>
      <x:c r="B69" s="12"/>
      <x:c r="C69" s="12"/>
      <x:c r="D69" s="12"/>
      <x:c r="E69" s="12"/>
      <x:c r="F69" s="12"/>
      <x:c r="G69" s="12"/>
      <x:c r="H69" s="12"/>
      <x:c r="I69" s="12"/>
      <x:c r="J69" s="12"/>
      <x:c r="K69" s="12"/>
      <x:c r="L69" s="12"/>
      <x:c r="M69" s="12"/>
      <x:c r="N69" s="12"/>
    </x:row>
    <x:row r="70" ht="22" customHeight="1">
      <x:c r="A70" s="12"/>
      <x:c r="B70" s="12"/>
      <x:c r="C70" s="12"/>
      <x:c r="D70" s="12"/>
      <x:c r="E70" s="12"/>
      <x:c r="F70" s="12"/>
      <x:c r="G70" s="12"/>
      <x:c r="H70" s="12"/>
      <x:c r="I70" s="12"/>
      <x:c r="J70" s="12"/>
      <x:c r="K70" s="12"/>
      <x:c r="L70" s="12"/>
      <x:c r="M70" s="12"/>
      <x:c r="N70" s="12"/>
    </x:row>
    <x:row r="71" ht="22" customHeight="1">
      <x:c r="A71" s="12"/>
      <x:c r="B71" s="12"/>
      <x:c r="C71" s="12"/>
      <x:c r="D71" s="12"/>
      <x:c r="E71" s="12"/>
      <x:c r="F71" s="12"/>
      <x:c r="G71" s="12"/>
      <x:c r="H71" s="12"/>
      <x:c r="I71" s="12"/>
      <x:c r="J71" s="12"/>
      <x:c r="K71" s="12"/>
      <x:c r="L71" s="12"/>
      <x:c r="M71" s="12"/>
      <x:c r="N71" s="12"/>
    </x:row>
    <x:row r="72" ht="22" customHeight="1">
      <x:c r="A72" s="12"/>
      <x:c r="B72" s="12"/>
      <x:c r="C72" s="12"/>
      <x:c r="D72" s="12"/>
      <x:c r="E72" s="12"/>
      <x:c r="F72" s="12"/>
      <x:c r="G72" s="12"/>
      <x:c r="H72" s="12"/>
      <x:c r="I72" s="12"/>
      <x:c r="J72" s="12"/>
      <x:c r="K72" s="12"/>
      <x:c r="L72" s="12"/>
      <x:c r="M72" s="12"/>
      <x:c r="N72" s="12"/>
    </x:row>
    <x:row r="73" ht="22" customHeight="1">
      <x:c r="A73" s="12"/>
      <x:c r="B73" s="12"/>
      <x:c r="C73" s="12"/>
      <x:c r="D73" s="12"/>
      <x:c r="E73" s="12"/>
      <x:c r="F73" s="12"/>
      <x:c r="G73" s="12"/>
      <x:c r="H73" s="12"/>
      <x:c r="I73" s="12"/>
      <x:c r="J73" s="12"/>
      <x:c r="K73" s="12"/>
      <x:c r="L73" s="12"/>
      <x:c r="M73" s="12"/>
      <x:c r="N73" s="12"/>
    </x:row>
    <x:row r="74" ht="22" customHeight="1">
      <x:c r="A74" s="12"/>
      <x:c r="B74" s="12"/>
      <x:c r="C74" s="12"/>
      <x:c r="D74" s="12"/>
      <x:c r="E74" s="12"/>
      <x:c r="F74" s="12"/>
      <x:c r="G74" s="12"/>
      <x:c r="H74" s="12"/>
      <x:c r="I74" s="12"/>
      <x:c r="J74" s="12"/>
      <x:c r="K74" s="12"/>
      <x:c r="L74" s="12"/>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9:L9"/>
    <x:mergeCell ref="C10:G10"/>
    <x:mergeCell ref="I10:L10"/>
    <x:mergeCell ref="C11:G11"/>
    <x:mergeCell ref="I11:L11"/>
    <x:mergeCell ref="C12:G12"/>
    <x:mergeCell ref="I12:L12"/>
    <x:mergeCell ref="C13:G13"/>
    <x:mergeCell ref="I13:L13"/>
    <x:mergeCell ref="C14:G14"/>
    <x:mergeCell ref="I14:L14"/>
    <x:mergeCell ref="C15:G15"/>
    <x:mergeCell ref="I15:L15"/>
    <x:mergeCell ref="C16:G16"/>
    <x:mergeCell ref="I16:L16"/>
    <x:mergeCell ref="C17:G17"/>
    <x:mergeCell ref="I17:L17"/>
    <x:mergeCell ref="C18:G18"/>
    <x:mergeCell ref="I18:L18"/>
    <x:mergeCell ref="C19:G19"/>
    <x:mergeCell ref="I19:L19"/>
    <x:mergeCell ref="C20:G20"/>
    <x:mergeCell ref="I20:L20"/>
    <x:mergeCell ref="C21:G21"/>
    <x:mergeCell ref="I21:L21"/>
    <x:mergeCell ref="C22:G22"/>
    <x:mergeCell ref="I22:L22"/>
    <x:mergeCell ref="C23:G23"/>
    <x:mergeCell ref="I23:L23"/>
    <x:mergeCell ref="C24:G24"/>
    <x:mergeCell ref="I24:L24"/>
    <x:mergeCell ref="C25:G25"/>
    <x:mergeCell ref="I25:L25"/>
    <x:mergeCell ref="C26:G26"/>
    <x:mergeCell ref="I26:L26"/>
    <x:mergeCell ref="C27:G27"/>
    <x:mergeCell ref="I27:L27"/>
    <x:mergeCell ref="C28:G28"/>
    <x:mergeCell ref="I28:L28"/>
    <x:mergeCell ref="C29:G29"/>
    <x:mergeCell ref="I29:L29"/>
    <x:mergeCell ref="C30:G30"/>
    <x:mergeCell ref="I30:L30"/>
    <x:mergeCell ref="C31:G31"/>
    <x:mergeCell ref="I31:L31"/>
    <x:mergeCell ref="C32:G32"/>
    <x:mergeCell ref="I32:L32"/>
    <x:mergeCell ref="C33:G33"/>
    <x:mergeCell ref="I33:L33"/>
    <x:mergeCell ref="C34:G34"/>
    <x:mergeCell ref="I34:L34"/>
    <x:mergeCell ref="C35:G35"/>
    <x:mergeCell ref="I35:L35"/>
    <x:mergeCell ref="C36:G36"/>
    <x:mergeCell ref="I36:L36"/>
    <x:mergeCell ref="C37:G37"/>
    <x:mergeCell ref="I37:L37"/>
    <x:mergeCell ref="C38:G38"/>
    <x:mergeCell ref="I38:L38"/>
    <x:mergeCell ref="C39:G39"/>
    <x:mergeCell ref="I39:L39"/>
    <x:mergeCell ref="C40:G40"/>
    <x:mergeCell ref="I40:L40"/>
    <x:mergeCell ref="C41:G41"/>
    <x:mergeCell ref="I41:L41"/>
    <x:mergeCell ref="C42:G42"/>
    <x:mergeCell ref="I42:L42"/>
    <x:mergeCell ref="C43:G43"/>
    <x:mergeCell ref="I43:L43"/>
    <x:mergeCell ref="C44:G44"/>
    <x:mergeCell ref="I44:L44"/>
    <x:mergeCell ref="C45:G45"/>
    <x:mergeCell ref="I45:L45"/>
    <x:mergeCell ref="C46:G46"/>
    <x:mergeCell ref="I46:L46"/>
    <x:mergeCell ref="A49:L52"/>
    <x:mergeCell ref="A54:L57"/>
  </x:mergeCells>
  <x:conditionalFormatting sqref="O11:O46">
    <x:cfRule type="expression" dxfId="3" priority="1">
      <x:formula>O11="Review safeguard"</x:formula>
    </x:cfRule>
  </x:conditionalFormatting>
  <x:dataValidations count="1">
    <x:dataValidation type="list" sqref="H11:H46">
      <x:formula1>"1,2,3,4,N/O"</x:formula1>
    </x:dataValidation>
  </x:dataValidations>
  <x:pageMargins left="0.7" right="0.7" top="0.75" bottom="0.75" header="0.3" footer="0.3"/>
</x:worksheet>
</file>

<file path=xl/worksheets/sheet89.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0" hidden="0" customWidth="1"/>
    <x:col min="2" max="2" width="20" hidden="0" customWidth="1"/>
    <x:col min="3" max="3" width="11" hidden="0" customWidth="1"/>
    <x:col min="4" max="4" width="11" hidden="0" customWidth="1"/>
    <x:col min="5" max="5" width="11" hidden="0" customWidth="1"/>
    <x:col min="6" max="6" width="11" hidden="0" customWidth="1"/>
    <x:col min="7" max="7" width="11" hidden="0" customWidth="1"/>
    <x:col min="8" max="8" width="13" hidden="0" customWidth="1"/>
    <x:col min="9" max="9" width="11" hidden="0" customWidth="1"/>
    <x:col min="10" max="10" width="11" hidden="0" customWidth="1"/>
    <x:col min="11" max="11" width="11" hidden="0" customWidth="1"/>
    <x:col min="12" max="12" width="11" hidden="0" customWidth="1"/>
    <x:col min="13" max="13" width="19" hidden="0" customWidth="1"/>
    <x:col min="14" max="14" width="19" hidden="0" customWidth="1"/>
    <x:col min="15" max="15" width="19" hidden="0" customWidth="1"/>
  </x:cols>
  <x:sheetData>
    <x:row r="1" ht="22" customHeight="1">
      <x:c r="A1" s="16" t="str">
        <x:v>D05 | MIXED-ORDER READ-ONLY VIEW</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Original HR Delivery developmental indicators. Keep self and observer perspectives separate; do not use for selection or certification.</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12"/>
      <x:c r="B8" s="12"/>
      <x:c r="C8" s="12"/>
      <x:c r="D8" s="12"/>
      <x:c r="E8" s="12"/>
      <x:c r="F8" s="12"/>
      <x:c r="G8" s="12"/>
      <x:c r="H8" s="12"/>
      <x:c r="I8" s="12"/>
      <x:c r="J8" s="12"/>
      <x:c r="K8" s="12"/>
      <x:c r="L8" s="12"/>
      <x:c r="M8" s="12"/>
      <x:c r="N8" s="12"/>
    </x:row>
    <x:row r="9" ht="22" customHeight="1">
      <x:c r="A9" s="34" t="str">
        <x:v>1 Supported foundation | 2 Developing consistency | 3 Independent routine practice | 4 Adaptive practice | N/O Not observed</x:v>
      </x:c>
      <x:c r="B9" s="34"/>
      <x:c r="C9" s="34"/>
      <x:c r="D9" s="34"/>
      <x:c r="E9" s="34"/>
      <x:c r="F9" s="34"/>
      <x:c r="G9" s="34"/>
      <x:c r="H9" s="34"/>
      <x:c r="I9" s="34"/>
      <x:c r="J9" s="34"/>
      <x:c r="K9" s="34"/>
      <x:c r="L9" s="34"/>
      <x:c r="M9" s="12"/>
      <x:c r="N9" s="12"/>
    </x:row>
    <x:row r="10" ht="38" customHeight="1">
      <x:c r="A10" s="198" t="str">
        <x:v>Item ID</x:v>
      </x:c>
      <x:c r="B10" s="198" t="str">
        <x:v>Dimension</x:v>
      </x:c>
      <x:c r="C10" s="198" t="str">
        <x:v>Original indicator</x:v>
      </x:c>
      <x:c r="D10" s="198"/>
      <x:c r="E10" s="198"/>
      <x:c r="F10" s="198"/>
      <x:c r="G10" s="198"/>
      <x:c r="H10" s="198" t="str">
        <x:v>Rating</x:v>
      </x:c>
      <x:c r="I10" s="198" t="str">
        <x:v>Evidence / example</x:v>
      </x:c>
      <x:c r="J10" s="198"/>
      <x:c r="K10" s="198"/>
      <x:c r="L10" s="198"/>
      <x:c r="M10" s="198" t="str">
        <x:v>Entry check</x:v>
      </x:c>
      <x:c r="N10" s="198" t="str">
        <x:v>Valid rating (calc)</x:v>
      </x:c>
      <x:c r="O10" s="236" t="str">
        <x:v>Safeguard prompt</x:v>
      </x:c>
    </x:row>
    <x:row r="11" ht="57" customHeight="1">
      <x:c r="A11" s="12" t="str">
        <x:v>CQ01</x:v>
      </x:c>
      <x:c r="B11" s="12" t="str">
        <x:v>Confronting</x:v>
      </x:c>
      <x:c r="C11" s="77" t="str">
        <x:v>I describe observable behaviour and its effect before proposing an intervention.</x:v>
      </x:c>
      <x:c r="D11" s="77"/>
      <x:c r="E11" s="77"/>
      <x:c r="F11" s="77"/>
      <x:c r="G11" s="77"/>
      <x:c r="H11" s="12" t="str">
        <x:f>IF(AND(NOT(ISNUMBER('D05 Evidence Review'!H23)),'D05 Evidence Review'!H23=""),"",'D05 Evidence Review'!H23)</x:f>
      </x:c>
      <x:c r="I11" s="48" t="str">
        <x:f>IFERROR(IF(HYPERLINK("#'D05 Evidence Review'!H23","Open CQ01")="Open CQ01",HYPERLINK("#'D05 Evidence Review'!H23","Open CQ01"),"Open CQ01"),"Open CQ01")</x:f>
        <x:v>Open CQ01</x:v>
      </x:c>
      <x:c r="J11" s="48"/>
      <x:c r="K11" s="48"/>
      <x:c r="L11" s="48"/>
      <x:c r="M11" s="12" t="str">
        <x:f>IF(AND(NOT(ISNUMBER(H11)),H11=""),"Missing",IF(H11="N/O","N/O",IF(ISNUMBER(N11),"Valid","Check entry")))</x:f>
        <x:v>Missing</x:v>
      </x:c>
      <x:c r="N11" s="12" t="str">
        <x:f>IF(ISNUMBER(H11),IF(AND(H11&gt;=1,H11&lt;=4,MOD(H11,1)=0),H11,""),"")</x:f>
      </x:c>
    </x:row>
    <x:row r="12" ht="57" customHeight="1">
      <x:c r="A12" s="12" t="str">
        <x:v>VQ04</x:v>
      </x:c>
      <x:c r="B12" s="12" t="str">
        <x:v>Valuing</x:v>
      </x:c>
      <x:c r="C12" s="81" t="str">
        <x:v>I acknowledge useful contributions without ranking people or pressuring them to accept praise.</x:v>
      </x:c>
      <x:c r="D12" s="81"/>
      <x:c r="E12" s="81"/>
      <x:c r="F12" s="81"/>
      <x:c r="G12" s="81"/>
      <x:c r="H12" s="12" t="str">
        <x:f>IF(AND(NOT(ISNUMBER('D05 Evidence Review'!H44)),'D05 Evidence Review'!H44=""),"",'D05 Evidence Review'!H44)</x:f>
      </x:c>
      <x:c r="I12" s="48" t="str">
        <x:f>IFERROR(IF(HYPERLINK("#'D05 Evidence Review'!H44","Open VQ04")="Open VQ04",HYPERLINK("#'D05 Evidence Review'!H44","Open VQ04"),"Open VQ04"),"Open VQ04")</x:f>
        <x:v>Open VQ04</x:v>
      </x:c>
      <x:c r="J12" s="48"/>
      <x:c r="K12" s="48"/>
      <x:c r="L12" s="48"/>
      <x:c r="M12" s="12" t="str">
        <x:f>IF(AND(NOT(ISNUMBER(H12)),H12=""),"Missing",IF(H12="N/O","N/O",IF(ISNUMBER(N12),"Valid","Check entry")))</x:f>
        <x:v>Missing</x:v>
      </x:c>
      <x:c r="N12" s="12" t="str">
        <x:f>IF(ISNUMBER(H12),IF(AND(H12&gt;=1,H12&lt;=4,MOD(H12,1)=0),H12,""),"")</x:f>
      </x:c>
    </x:row>
    <x:row r="13" ht="57" customHeight="1">
      <x:c r="A13" s="12" t="str">
        <x:v>SQ06</x:v>
      </x:c>
      <x:c r="B13" s="12" t="str">
        <x:v>Structuring</x:v>
      </x:c>
      <x:c r="C13" s="77" t="str">
        <x:v>I close with explicit actions, owners, dates and a check of authority to commit.</x:v>
      </x:c>
      <x:c r="D13" s="77"/>
      <x:c r="E13" s="77"/>
      <x:c r="F13" s="77"/>
      <x:c r="G13" s="77"/>
      <x:c r="H13" s="12" t="str">
        <x:f>IF(AND(NOT(ISNUMBER('D05 Evidence Review'!H40)),'D05 Evidence Review'!H40=""),"",'D05 Evidence Review'!H40)</x:f>
      </x:c>
      <x:c r="I13" s="48" t="str">
        <x:f>IFERROR(IF(HYPERLINK("#'D05 Evidence Review'!H40","Open SQ06")="Open SQ06",HYPERLINK("#'D05 Evidence Review'!H40","Open SQ06"),"Open SQ06"),"Open SQ06")</x:f>
        <x:v>Open SQ06</x:v>
      </x:c>
      <x:c r="J13" s="48"/>
      <x:c r="K13" s="48"/>
      <x:c r="L13" s="48"/>
      <x:c r="M13" s="12" t="str">
        <x:f>IF(AND(NOT(ISNUMBER(H13)),H13=""),"Missing",IF(H13="N/O","N/O",IF(ISNUMBER(N13),"Valid","Check entry")))</x:f>
        <x:v>Missing</x:v>
      </x:c>
      <x:c r="N13" s="12" t="str">
        <x:f>IF(ISNUMBER(H13),IF(AND(H13&gt;=1,H13&lt;=4,MOD(H13,1)=0),H13,""),"")</x:f>
      </x:c>
    </x:row>
    <x:row r="14" ht="57" customHeight="1">
      <x:c r="A14" s="12" t="str">
        <x:v>FQ04</x:v>
      </x:c>
      <x:c r="B14" s="12" t="str">
        <x:v>Feeling</x:v>
      </x:c>
      <x:c r="C14" s="81" t="str">
        <x:v>I distinguish work-focused facilitation from support beyond my competence or remit.</x:v>
      </x:c>
      <x:c r="D14" s="81"/>
      <x:c r="E14" s="81"/>
      <x:c r="F14" s="81"/>
      <x:c r="G14" s="81"/>
      <x:c r="H14" s="12" t="str">
        <x:f>IF(AND(NOT(ISNUMBER('D05 Evidence Review'!H32)),'D05 Evidence Review'!H32=""),"",'D05 Evidence Review'!H32)</x:f>
      </x:c>
      <x:c r="I14" s="48" t="str">
        <x:f>IFERROR(IF(HYPERLINK("#'D05 Evidence Review'!H32","Open FQ04")="Open FQ04",HYPERLINK("#'D05 Evidence Review'!H32","Open FQ04"),"Open FQ04"),"Open FQ04")</x:f>
        <x:v>Open FQ04</x:v>
      </x:c>
      <x:c r="J14" s="48"/>
      <x:c r="K14" s="48"/>
      <x:c r="L14" s="48"/>
      <x:c r="M14" s="12" t="str">
        <x:f>IF(AND(NOT(ISNUMBER(H14)),H14=""),"Missing",IF(H14="N/O","N/O",IF(ISNUMBER(N14),"Valid","Check entry")))</x:f>
        <x:v>Missing</x:v>
      </x:c>
      <x:c r="N14" s="12" t="str">
        <x:f>IF(ISNUMBER(H14),IF(AND(H14&gt;=1,H14&lt;=4,MOD(H14,1)=0),H14,""),"")</x:f>
      </x:c>
      <x:c r="O14" t="str">
        <x:f>IF(ISNUMBER(N14),IF(N14&lt;=2,"Review safeguard",""),"")</x:f>
      </x:c>
    </x:row>
    <x:row r="15" ht="57" customHeight="1">
      <x:c r="A15" s="12" t="str">
        <x:v>CQ03</x:v>
      </x:c>
      <x:c r="B15" s="12" t="str">
        <x:v>Confronting</x:v>
      </x:c>
      <x:c r="C15" s="77" t="str">
        <x:v>I invite participants to correct my interpretation of an apparent discrepancy.</x:v>
      </x:c>
      <x:c r="D15" s="77"/>
      <x:c r="E15" s="77"/>
      <x:c r="F15" s="77"/>
      <x:c r="G15" s="77"/>
      <x:c r="H15" s="12" t="str">
        <x:f>IF(AND(NOT(ISNUMBER('D05 Evidence Review'!H25)),'D05 Evidence Review'!H25=""),"",'D05 Evidence Review'!H25)</x:f>
      </x:c>
      <x:c r="I15" s="48" t="str">
        <x:f>IFERROR(IF(HYPERLINK("#'D05 Evidence Review'!H25","Open CQ03")="Open CQ03",HYPERLINK("#'D05 Evidence Review'!H25","Open CQ03"),"Open CQ03"),"Open CQ03")</x:f>
        <x:v>Open CQ03</x:v>
      </x:c>
      <x:c r="J15" s="48"/>
      <x:c r="K15" s="48"/>
      <x:c r="L15" s="48"/>
      <x:c r="M15" s="12" t="str">
        <x:f>IF(AND(NOT(ISNUMBER(H15)),H15=""),"Missing",IF(H15="N/O","N/O",IF(ISNUMBER(N15),"Valid","Check entry")))</x:f>
        <x:v>Missing</x:v>
      </x:c>
      <x:c r="N15" s="12" t="str">
        <x:f>IF(ISNUMBER(H15),IF(AND(H15&gt;=1,H15&lt;=4,MOD(H15,1)=0),H15,""),"")</x:f>
      </x:c>
    </x:row>
    <x:row r="16" ht="57" customHeight="1">
      <x:c r="A16" s="12" t="str">
        <x:v>PQ04</x:v>
      </x:c>
      <x:c r="B16" s="12" t="str">
        <x:v>Planning</x:v>
      </x:c>
      <x:c r="C16" s="81" t="str">
        <x:v>I choose a provisional facilitation mode for a stated reason and identify when to review it.</x:v>
      </x:c>
      <x:c r="D16" s="81"/>
      <x:c r="E16" s="81"/>
      <x:c r="F16" s="81"/>
      <x:c r="G16" s="81"/>
      <x:c r="H16" s="12" t="str">
        <x:f>IF(AND(NOT(ISNUMBER('D05 Evidence Review'!H14)),'D05 Evidence Review'!H14=""),"",'D05 Evidence Review'!H14)</x:f>
      </x:c>
      <x:c r="I16" s="48" t="str">
        <x:f>IFERROR(IF(HYPERLINK("#'D05 Evidence Review'!H14","Open PQ04")="Open PQ04",HYPERLINK("#'D05 Evidence Review'!H14","Open PQ04"),"Open PQ04"),"Open PQ04")</x:f>
        <x:v>Open PQ04</x:v>
      </x:c>
      <x:c r="J16" s="48"/>
      <x:c r="K16" s="48"/>
      <x:c r="L16" s="48"/>
      <x:c r="M16" s="12" t="str">
        <x:f>IF(AND(NOT(ISNUMBER(H16)),H16=""),"Missing",IF(H16="N/O","N/O",IF(ISNUMBER(N16),"Valid","Check entry")))</x:f>
        <x:v>Missing</x:v>
      </x:c>
      <x:c r="N16" s="12" t="str">
        <x:f>IF(ISNUMBER(H16),IF(AND(H16&gt;=1,H16&lt;=4,MOD(H16,1)=0),H16,""),"")</x:f>
      </x:c>
    </x:row>
    <x:row r="17" ht="57" customHeight="1">
      <x:c r="A17" s="12" t="str">
        <x:v>MQ06</x:v>
      </x:c>
      <x:c r="B17" s="12" t="str">
        <x:v>Meaning</x:v>
      </x:c>
      <x:c r="C17" s="77" t="str">
        <x:v>I connect learning to an explicit next action or inquiry question.</x:v>
      </x:c>
      <x:c r="D17" s="77"/>
      <x:c r="E17" s="77"/>
      <x:c r="F17" s="77"/>
      <x:c r="G17" s="77"/>
      <x:c r="H17" s="12" t="str">
        <x:f>IF(AND(NOT(ISNUMBER('D05 Evidence Review'!H22)),'D05 Evidence Review'!H22=""),"",'D05 Evidence Review'!H22)</x:f>
      </x:c>
      <x:c r="I17" s="48" t="str">
        <x:f>IFERROR(IF(HYPERLINK("#'D05 Evidence Review'!H22","Open MQ06")="Open MQ06",HYPERLINK("#'D05 Evidence Review'!H22","Open MQ06"),"Open MQ06"),"Open MQ06")</x:f>
        <x:v>Open MQ06</x:v>
      </x:c>
      <x:c r="J17" s="48"/>
      <x:c r="K17" s="48"/>
      <x:c r="L17" s="48"/>
      <x:c r="M17" s="12" t="str">
        <x:f>IF(AND(NOT(ISNUMBER(H17)),H17=""),"Missing",IF(H17="N/O","N/O",IF(ISNUMBER(N17),"Valid","Check entry")))</x:f>
        <x:v>Missing</x:v>
      </x:c>
      <x:c r="N17" s="12" t="str">
        <x:f>IF(ISNUMBER(H17),IF(AND(H17&gt;=1,H17&lt;=4,MOD(H17,1)=0),H17,""),"")</x:f>
      </x:c>
    </x:row>
    <x:row r="18" ht="57" customHeight="1">
      <x:c r="A18" s="12" t="str">
        <x:v>SQ04</x:v>
      </x:c>
      <x:c r="B18" s="12" t="str">
        <x:v>Structuring</x:v>
      </x:c>
      <x:c r="C18" s="81" t="str">
        <x:v>I match a decision procedure to the group's actual authority and purpose.</x:v>
      </x:c>
      <x:c r="D18" s="81"/>
      <x:c r="E18" s="81"/>
      <x:c r="F18" s="81"/>
      <x:c r="G18" s="81"/>
      <x:c r="H18" s="12" t="str">
        <x:f>IF(AND(NOT(ISNUMBER('D05 Evidence Review'!H38)),'D05 Evidence Review'!H38=""),"",'D05 Evidence Review'!H38)</x:f>
      </x:c>
      <x:c r="I18" s="48" t="str">
        <x:f>IFERROR(IF(HYPERLINK("#'D05 Evidence Review'!H38","Open SQ04")="Open SQ04",HYPERLINK("#'D05 Evidence Review'!H38","Open SQ04"),"Open SQ04"),"Open SQ04")</x:f>
        <x:v>Open SQ04</x:v>
      </x:c>
      <x:c r="J18" s="48"/>
      <x:c r="K18" s="48"/>
      <x:c r="L18" s="48"/>
      <x:c r="M18" s="12" t="str">
        <x:f>IF(AND(NOT(ISNUMBER(H18)),H18=""),"Missing",IF(H18="N/O","N/O",IF(ISNUMBER(N18),"Valid","Check entry")))</x:f>
        <x:v>Missing</x:v>
      </x:c>
      <x:c r="N18" s="12" t="str">
        <x:f>IF(ISNUMBER(H18),IF(AND(H18&gt;=1,H18&lt;=4,MOD(H18,1)=0),H18,""),"")</x:f>
      </x:c>
    </x:row>
    <x:row r="19" ht="57" customHeight="1">
      <x:c r="A19" s="12" t="str">
        <x:v>MQ01</x:v>
      </x:c>
      <x:c r="B19" s="12" t="str">
        <x:v>Meaning</x:v>
      </x:c>
      <x:c r="C19" s="77" t="str">
        <x:v>I distinguish an observation from my interpretation when feeding it back to the group.</x:v>
      </x:c>
      <x:c r="D19" s="77"/>
      <x:c r="E19" s="77"/>
      <x:c r="F19" s="77"/>
      <x:c r="G19" s="77"/>
      <x:c r="H19" s="12" t="str">
        <x:f>IF(AND(NOT(ISNUMBER('D05 Evidence Review'!H17)),'D05 Evidence Review'!H17=""),"",'D05 Evidence Review'!H17)</x:f>
      </x:c>
      <x:c r="I19" s="48" t="str">
        <x:f>IFERROR(IF(HYPERLINK("#'D05 Evidence Review'!H17","Open MQ01")="Open MQ01",HYPERLINK("#'D05 Evidence Review'!H17","Open MQ01"),"Open MQ01"),"Open MQ01")</x:f>
        <x:v>Open MQ01</x:v>
      </x:c>
      <x:c r="J19" s="48"/>
      <x:c r="K19" s="48"/>
      <x:c r="L19" s="48"/>
      <x:c r="M19" s="12" t="str">
        <x:f>IF(AND(NOT(ISNUMBER(H19)),H19=""),"Missing",IF(H19="N/O","N/O",IF(ISNUMBER(N19),"Valid","Check entry")))</x:f>
        <x:v>Missing</x:v>
      </x:c>
      <x:c r="N19" s="12" t="str">
        <x:f>IF(ISNUMBER(H19),IF(AND(H19&gt;=1,H19&lt;=4,MOD(H19,1)=0),H19,""),"")</x:f>
      </x:c>
    </x:row>
    <x:row r="20" ht="57" customHeight="1">
      <x:c r="A20" s="12" t="str">
        <x:v>FQ06</x:v>
      </x:c>
      <x:c r="B20" s="12" t="str">
        <x:v>Feeling</x:v>
      </x:c>
      <x:c r="C20" s="81" t="str">
        <x:v>I act on an agreed safety boundary rather than seeking group permission to ignore it.</x:v>
      </x:c>
      <x:c r="D20" s="81"/>
      <x:c r="E20" s="81"/>
      <x:c r="F20" s="81"/>
      <x:c r="G20" s="81"/>
      <x:c r="H20" s="12" t="str">
        <x:f>IF(AND(NOT(ISNUMBER('D05 Evidence Review'!H34)),'D05 Evidence Review'!H34=""),"",'D05 Evidence Review'!H34)</x:f>
      </x:c>
      <x:c r="I20" s="48" t="str">
        <x:f>IFERROR(IF(HYPERLINK("#'D05 Evidence Review'!H34","Open FQ06")="Open FQ06",HYPERLINK("#'D05 Evidence Review'!H34","Open FQ06"),"Open FQ06"),"Open FQ06")</x:f>
        <x:v>Open FQ06</x:v>
      </x:c>
      <x:c r="J20" s="48"/>
      <x:c r="K20" s="48"/>
      <x:c r="L20" s="48"/>
      <x:c r="M20" s="12" t="str">
        <x:f>IF(AND(NOT(ISNUMBER(H20)),H20=""),"Missing",IF(H20="N/O","N/O",IF(ISNUMBER(N20),"Valid","Check entry")))</x:f>
        <x:v>Missing</x:v>
      </x:c>
      <x:c r="N20" s="12" t="str">
        <x:f>IF(ISNUMBER(H20),IF(AND(H20&gt;=1,H20&lt;=4,MOD(H20,1)=0),H20,""),"")</x:f>
      </x:c>
      <x:c r="O20" t="str">
        <x:f>IF(ISNUMBER(N20),IF(N20&lt;=2,"Review safeguard",""),"")</x:f>
      </x:c>
    </x:row>
    <x:row r="21" ht="57" customHeight="1">
      <x:c r="A21" s="12" t="str">
        <x:v>FQ01</x:v>
      </x:c>
      <x:c r="B21" s="12" t="str">
        <x:v>Feeling</x:v>
      </x:c>
      <x:c r="C21" s="77" t="str">
        <x:v>I offer a practical way to pass, pause or seek private support without requiring an explanation.</x:v>
      </x:c>
      <x:c r="D21" s="77"/>
      <x:c r="E21" s="77"/>
      <x:c r="F21" s="77"/>
      <x:c r="G21" s="77"/>
      <x:c r="H21" s="12" t="str">
        <x:f>IF(AND(NOT(ISNUMBER('D05 Evidence Review'!H29)),'D05 Evidence Review'!H29=""),"",'D05 Evidence Review'!H29)</x:f>
      </x:c>
      <x:c r="I21" s="48" t="str">
        <x:f>IFERROR(IF(HYPERLINK("#'D05 Evidence Review'!H29","Open FQ01")="Open FQ01",HYPERLINK("#'D05 Evidence Review'!H29","Open FQ01"),"Open FQ01"),"Open FQ01")</x:f>
        <x:v>Open FQ01</x:v>
      </x:c>
      <x:c r="J21" s="48"/>
      <x:c r="K21" s="48"/>
      <x:c r="L21" s="48"/>
      <x:c r="M21" s="12" t="str">
        <x:f>IF(AND(NOT(ISNUMBER(H21)),H21=""),"Missing",IF(H21="N/O","N/O",IF(ISNUMBER(N21),"Valid","Check entry")))</x:f>
        <x:v>Missing</x:v>
      </x:c>
      <x:c r="N21" s="12" t="str">
        <x:f>IF(ISNUMBER(H21),IF(AND(H21&gt;=1,H21&lt;=4,MOD(H21,1)=0),H21,""),"")</x:f>
      </x:c>
      <x:c r="O21" t="str">
        <x:f>IF(ISNUMBER(N21),IF(N21&lt;=2,"Review safeguard",""),"")</x:f>
      </x:c>
    </x:row>
    <x:row r="22" ht="57" customHeight="1">
      <x:c r="A22" s="12" t="str">
        <x:v>PQ02</x:v>
      </x:c>
      <x:c r="B22" s="12" t="str">
        <x:v>Planning</x:v>
      </x:c>
      <x:c r="C22" s="81" t="str">
        <x:v>I turn the sponsor's request into outputs with explicit acceptance criteria.</x:v>
      </x:c>
      <x:c r="D22" s="81"/>
      <x:c r="E22" s="81"/>
      <x:c r="F22" s="81"/>
      <x:c r="G22" s="81"/>
      <x:c r="H22" s="12" t="str">
        <x:f>IF(AND(NOT(ISNUMBER('D05 Evidence Review'!H12)),'D05 Evidence Review'!H12=""),"",'D05 Evidence Review'!H12)</x:f>
      </x:c>
      <x:c r="I22" s="48" t="str">
        <x:f>IFERROR(IF(HYPERLINK("#'D05 Evidence Review'!H12","Open PQ02")="Open PQ02",HYPERLINK("#'D05 Evidence Review'!H12","Open PQ02"),"Open PQ02"),"Open PQ02")</x:f>
        <x:v>Open PQ02</x:v>
      </x:c>
      <x:c r="J22" s="48"/>
      <x:c r="K22" s="48"/>
      <x:c r="L22" s="48"/>
      <x:c r="M22" s="12" t="str">
        <x:f>IF(AND(NOT(ISNUMBER(H22)),H22=""),"Missing",IF(H22="N/O","N/O",IF(ISNUMBER(N22),"Valid","Check entry")))</x:f>
        <x:v>Missing</x:v>
      </x:c>
      <x:c r="N22" s="12" t="str">
        <x:f>IF(ISNUMBER(H22),IF(AND(H22&gt;=1,H22&lt;=4,MOD(H22,1)=0),H22,""),"")</x:f>
      </x:c>
    </x:row>
    <x:row r="23" ht="57" customHeight="1">
      <x:c r="A23" s="12" t="str">
        <x:v>MQ03</x:v>
      </x:c>
      <x:c r="B23" s="12" t="str">
        <x:v>Meaning</x:v>
      </x:c>
      <x:c r="C23" s="77" t="str">
        <x:v>I invite evidence that could challenge the group's preferred explanation.</x:v>
      </x:c>
      <x:c r="D23" s="77"/>
      <x:c r="E23" s="77"/>
      <x:c r="F23" s="77"/>
      <x:c r="G23" s="77"/>
      <x:c r="H23" s="12" t="str">
        <x:f>IF(AND(NOT(ISNUMBER('D05 Evidence Review'!H19)),'D05 Evidence Review'!H19=""),"",'D05 Evidence Review'!H19)</x:f>
      </x:c>
      <x:c r="I23" s="48" t="str">
        <x:f>IFERROR(IF(HYPERLINK("#'D05 Evidence Review'!H19","Open MQ03")="Open MQ03",HYPERLINK("#'D05 Evidence Review'!H19","Open MQ03"),"Open MQ03"),"Open MQ03")</x:f>
        <x:v>Open MQ03</x:v>
      </x:c>
      <x:c r="J23" s="48"/>
      <x:c r="K23" s="48"/>
      <x:c r="L23" s="48"/>
      <x:c r="M23" s="12" t="str">
        <x:f>IF(AND(NOT(ISNUMBER(H23)),H23=""),"Missing",IF(H23="N/O","N/O",IF(ISNUMBER(N23),"Valid","Check entry")))</x:f>
        <x:v>Missing</x:v>
      </x:c>
      <x:c r="N23" s="12" t="str">
        <x:f>IF(ISNUMBER(H23),IF(AND(H23&gt;=1,H23&lt;=4,MOD(H23,1)=0),H23,""),"")</x:f>
      </x:c>
    </x:row>
    <x:row r="24" ht="57" customHeight="1">
      <x:c r="A24" s="12" t="str">
        <x:v>CQ06</x:v>
      </x:c>
      <x:c r="B24" s="12" t="str">
        <x:v>Confronting</x:v>
      </x:c>
      <x:c r="C24" s="81" t="str">
        <x:v>I review the effect of my intervention and repair it when it has caused avoidable harm.</x:v>
      </x:c>
      <x:c r="D24" s="81"/>
      <x:c r="E24" s="81"/>
      <x:c r="F24" s="81"/>
      <x:c r="G24" s="81"/>
      <x:c r="H24" s="12" t="str">
        <x:f>IF(AND(NOT(ISNUMBER('D05 Evidence Review'!H28)),'D05 Evidence Review'!H28=""),"",'D05 Evidence Review'!H28)</x:f>
      </x:c>
      <x:c r="I24" s="48" t="str">
        <x:f>IFERROR(IF(HYPERLINK("#'D05 Evidence Review'!H28","Open CQ06")="Open CQ06",HYPERLINK("#'D05 Evidence Review'!H28","Open CQ06"),"Open CQ06"),"Open CQ06")</x:f>
        <x:v>Open CQ06</x:v>
      </x:c>
      <x:c r="J24" s="48"/>
      <x:c r="K24" s="48"/>
      <x:c r="L24" s="48"/>
      <x:c r="M24" s="12" t="str">
        <x:f>IF(AND(NOT(ISNUMBER(H24)),H24=""),"Missing",IF(H24="N/O","N/O",IF(ISNUMBER(N24),"Valid","Check entry")))</x:f>
        <x:v>Missing</x:v>
      </x:c>
      <x:c r="N24" s="12" t="str">
        <x:f>IF(ISNUMBER(H24),IF(AND(H24&gt;=1,H24&lt;=4,MOD(H24,1)=0),H24,""),"")</x:f>
      </x:c>
    </x:row>
    <x:row r="25" ht="57" customHeight="1">
      <x:c r="A25" s="12" t="str">
        <x:v>PQ03</x:v>
      </x:c>
      <x:c r="B25" s="12" t="str">
        <x:v>Planning</x:v>
      </x:c>
      <x:c r="C25" s="77" t="str">
        <x:v>I check whose knowledge or experience is missing from the proposed participant group.</x:v>
      </x:c>
      <x:c r="D25" s="77"/>
      <x:c r="E25" s="77"/>
      <x:c r="F25" s="77"/>
      <x:c r="G25" s="77"/>
      <x:c r="H25" s="12" t="str">
        <x:f>IF(AND(NOT(ISNUMBER('D05 Evidence Review'!H13)),'D05 Evidence Review'!H13=""),"",'D05 Evidence Review'!H13)</x:f>
      </x:c>
      <x:c r="I25" s="48" t="str">
        <x:f>IFERROR(IF(HYPERLINK("#'D05 Evidence Review'!H13","Open PQ03")="Open PQ03",HYPERLINK("#'D05 Evidence Review'!H13","Open PQ03"),"Open PQ03"),"Open PQ03")</x:f>
        <x:v>Open PQ03</x:v>
      </x:c>
      <x:c r="J25" s="48"/>
      <x:c r="K25" s="48"/>
      <x:c r="L25" s="48"/>
      <x:c r="M25" s="12" t="str">
        <x:f>IF(AND(NOT(ISNUMBER(H25)),H25=""),"Missing",IF(H25="N/O","N/O",IF(ISNUMBER(N25),"Valid","Check entry")))</x:f>
        <x:v>Missing</x:v>
      </x:c>
      <x:c r="N25" s="12" t="str">
        <x:f>IF(ISNUMBER(H25),IF(AND(H25&gt;=1,H25&lt;=4,MOD(H25,1)=0),H25,""),"")</x:f>
      </x:c>
    </x:row>
    <x:row r="26" ht="57" customHeight="1">
      <x:c r="A26" s="12" t="str">
        <x:v>CQ04</x:v>
      </x:c>
      <x:c r="B26" s="12" t="str">
        <x:v>Confronting</x:v>
      </x:c>
      <x:c r="C26" s="81" t="str">
        <x:v>I intervene when a contribution becomes a personal attack and restate the boundary.</x:v>
      </x:c>
      <x:c r="D26" s="81"/>
      <x:c r="E26" s="81"/>
      <x:c r="F26" s="81"/>
      <x:c r="G26" s="81"/>
      <x:c r="H26" s="12" t="str">
        <x:f>IF(AND(NOT(ISNUMBER('D05 Evidence Review'!H26)),'D05 Evidence Review'!H26=""),"",'D05 Evidence Review'!H26)</x:f>
      </x:c>
      <x:c r="I26" s="48" t="str">
        <x:f>IFERROR(IF(HYPERLINK("#'D05 Evidence Review'!H26","Open CQ04")="Open CQ04",HYPERLINK("#'D05 Evidence Review'!H26","Open CQ04"),"Open CQ04"),"Open CQ04")</x:f>
        <x:v>Open CQ04</x:v>
      </x:c>
      <x:c r="J26" s="48"/>
      <x:c r="K26" s="48"/>
      <x:c r="L26" s="48"/>
      <x:c r="M26" s="12" t="str">
        <x:f>IF(AND(NOT(ISNUMBER(H26)),H26=""),"Missing",IF(H26="N/O","N/O",IF(ISNUMBER(N26),"Valid","Check entry")))</x:f>
        <x:v>Missing</x:v>
      </x:c>
      <x:c r="N26" s="12" t="str">
        <x:f>IF(ISNUMBER(H26),IF(AND(H26&gt;=1,H26&lt;=4,MOD(H26,1)=0),H26,""),"")</x:f>
      </x:c>
      <x:c r="O26" t="str">
        <x:f>IF(ISNUMBER(N26),IF(N26&lt;=2,"Review safeguard",""),"")</x:f>
      </x:c>
    </x:row>
    <x:row r="27" ht="57" customHeight="1">
      <x:c r="A27" s="12" t="str">
        <x:v>VQ06</x:v>
      </x:c>
      <x:c r="B27" s="12" t="str">
        <x:v>Valuing</x:v>
      </x:c>
      <x:c r="C27" s="77" t="str">
        <x:v>I leave ownership with the group while remaining available for the support actually agreed.</x:v>
      </x:c>
      <x:c r="D27" s="77"/>
      <x:c r="E27" s="77"/>
      <x:c r="F27" s="77"/>
      <x:c r="G27" s="77"/>
      <x:c r="H27" s="12" t="str">
        <x:f>IF(AND(NOT(ISNUMBER('D05 Evidence Review'!H46)),'D05 Evidence Review'!H46=""),"",'D05 Evidence Review'!H46)</x:f>
      </x:c>
      <x:c r="I27" s="48" t="str">
        <x:f>IFERROR(IF(HYPERLINK("#'D05 Evidence Review'!H46","Open VQ06")="Open VQ06",HYPERLINK("#'D05 Evidence Review'!H46","Open VQ06"),"Open VQ06"),"Open VQ06")</x:f>
        <x:v>Open VQ06</x:v>
      </x:c>
      <x:c r="J27" s="48"/>
      <x:c r="K27" s="48"/>
      <x:c r="L27" s="48"/>
      <x:c r="M27" s="12" t="str">
        <x:f>IF(AND(NOT(ISNUMBER(H27)),H27=""),"Missing",IF(H27="N/O","N/O",IF(ISNUMBER(N27),"Valid","Check entry")))</x:f>
        <x:v>Missing</x:v>
      </x:c>
      <x:c r="N27" s="12" t="str">
        <x:f>IF(ISNUMBER(H27),IF(AND(H27&gt;=1,H27&lt;=4,MOD(H27,1)=0),H27,""),"")</x:f>
      </x:c>
    </x:row>
    <x:row r="28" ht="57" customHeight="1">
      <x:c r="A28" s="12" t="str">
        <x:v>FQ05</x:v>
      </x:c>
      <x:c r="B28" s="12" t="str">
        <x:v>Feeling</x:v>
      </x:c>
      <x:c r="C28" s="81" t="str">
        <x:v>I protect recovery time when the group is tired or emotionally overloaded.</x:v>
      </x:c>
      <x:c r="D28" s="81"/>
      <x:c r="E28" s="81"/>
      <x:c r="F28" s="81"/>
      <x:c r="G28" s="81"/>
      <x:c r="H28" s="12" t="str">
        <x:f>IF(AND(NOT(ISNUMBER('D05 Evidence Review'!H33)),'D05 Evidence Review'!H33=""),"",'D05 Evidence Review'!H33)</x:f>
      </x:c>
      <x:c r="I28" s="48" t="str">
        <x:f>IFERROR(IF(HYPERLINK("#'D05 Evidence Review'!H33","Open FQ05")="Open FQ05",HYPERLINK("#'D05 Evidence Review'!H33","Open FQ05"),"Open FQ05"),"Open FQ05")</x:f>
        <x:v>Open FQ05</x:v>
      </x:c>
      <x:c r="J28" s="48"/>
      <x:c r="K28" s="48"/>
      <x:c r="L28" s="48"/>
      <x:c r="M28" s="12" t="str">
        <x:f>IF(AND(NOT(ISNUMBER(H28)),H28=""),"Missing",IF(H28="N/O","N/O",IF(ISNUMBER(N28),"Valid","Check entry")))</x:f>
        <x:v>Missing</x:v>
      </x:c>
      <x:c r="N28" s="12" t="str">
        <x:f>IF(ISNUMBER(H28),IF(AND(H28&gt;=1,H28&lt;=4,MOD(H28,1)=0),H28,""),"")</x:f>
      </x:c>
    </x:row>
    <x:row r="29" ht="57" customHeight="1">
      <x:c r="A29" s="12" t="str">
        <x:v>VQ01</x:v>
      </x:c>
      <x:c r="B29" s="12" t="str">
        <x:v>Valuing</x:v>
      </x:c>
      <x:c r="C29" s="77" t="str">
        <x:v>I ask about access requirements privately and test the agreed arrangements.</x:v>
      </x:c>
      <x:c r="D29" s="77"/>
      <x:c r="E29" s="77"/>
      <x:c r="F29" s="77"/>
      <x:c r="G29" s="77"/>
      <x:c r="H29" s="12" t="str">
        <x:f>IF(AND(NOT(ISNUMBER('D05 Evidence Review'!H41)),'D05 Evidence Review'!H41=""),"",'D05 Evidence Review'!H41)</x:f>
      </x:c>
      <x:c r="I29" s="48" t="str">
        <x:f>IFERROR(IF(HYPERLINK("#'D05 Evidence Review'!H41","Open VQ01")="Open VQ01",HYPERLINK("#'D05 Evidence Review'!H41","Open VQ01"),"Open VQ01"),"Open VQ01")</x:f>
        <x:v>Open VQ01</x:v>
      </x:c>
      <x:c r="J29" s="48"/>
      <x:c r="K29" s="48"/>
      <x:c r="L29" s="48"/>
      <x:c r="M29" s="12" t="str">
        <x:f>IF(AND(NOT(ISNUMBER(H29)),H29=""),"Missing",IF(H29="N/O","N/O",IF(ISNUMBER(N29),"Valid","Check entry")))</x:f>
        <x:v>Missing</x:v>
      </x:c>
      <x:c r="N29" s="12" t="str">
        <x:f>IF(ISNUMBER(H29),IF(AND(H29&gt;=1,H29&lt;=4,MOD(H29,1)=0),H29,""),"")</x:f>
      </x:c>
      <x:c r="O29" t="str">
        <x:f>IF(ISNUMBER(N29),IF(N29&lt;=2,"Review safeguard",""),"")</x:f>
      </x:c>
    </x:row>
    <x:row r="30" ht="57" customHeight="1">
      <x:c r="A30" s="12" t="str">
        <x:v>SQ03</x:v>
      </x:c>
      <x:c r="B30" s="12" t="str">
        <x:v>Structuring</x:v>
      </x:c>
      <x:c r="C30" s="81" t="str">
        <x:v>I provide an equivalent contribution route for remote participants.</x:v>
      </x:c>
      <x:c r="D30" s="81"/>
      <x:c r="E30" s="81"/>
      <x:c r="F30" s="81"/>
      <x:c r="G30" s="81"/>
      <x:c r="H30" s="12" t="str">
        <x:f>IF(AND(NOT(ISNUMBER('D05 Evidence Review'!H37)),'D05 Evidence Review'!H37=""),"",'D05 Evidence Review'!H37)</x:f>
      </x:c>
      <x:c r="I30" s="48" t="str">
        <x:f>IFERROR(IF(HYPERLINK("#'D05 Evidence Review'!H37","Open SQ03")="Open SQ03",HYPERLINK("#'D05 Evidence Review'!H37","Open SQ03"),"Open SQ03"),"Open SQ03")</x:f>
        <x:v>Open SQ03</x:v>
      </x:c>
      <x:c r="J30" s="48"/>
      <x:c r="K30" s="48"/>
      <x:c r="L30" s="48"/>
      <x:c r="M30" s="12" t="str">
        <x:f>IF(AND(NOT(ISNUMBER(H30)),H30=""),"Missing",IF(H30="N/O","N/O",IF(ISNUMBER(N30),"Valid","Check entry")))</x:f>
        <x:v>Missing</x:v>
      </x:c>
      <x:c r="N30" s="12" t="str">
        <x:f>IF(ISNUMBER(H30),IF(AND(H30&gt;=1,H30&lt;=4,MOD(H30,1)=0),H30,""),"")</x:f>
      </x:c>
    </x:row>
    <x:row r="31" ht="57" customHeight="1">
      <x:c r="A31" s="12" t="str">
        <x:v>CQ02</x:v>
      </x:c>
      <x:c r="B31" s="12" t="str">
        <x:v>Confronting</x:v>
      </x:c>
      <x:c r="C31" s="77" t="str">
        <x:v>I check the purpose and likely consequences of a challenge before using it.</x:v>
      </x:c>
      <x:c r="D31" s="77"/>
      <x:c r="E31" s="77"/>
      <x:c r="F31" s="77"/>
      <x:c r="G31" s="77"/>
      <x:c r="H31" s="12" t="str">
        <x:f>IF(AND(NOT(ISNUMBER('D05 Evidence Review'!H24)),'D05 Evidence Review'!H24=""),"",'D05 Evidence Review'!H24)</x:f>
      </x:c>
      <x:c r="I31" s="48" t="str">
        <x:f>IFERROR(IF(HYPERLINK("#'D05 Evidence Review'!H24","Open CQ02")="Open CQ02",HYPERLINK("#'D05 Evidence Review'!H24","Open CQ02"),"Open CQ02"),"Open CQ02")</x:f>
        <x:v>Open CQ02</x:v>
      </x:c>
      <x:c r="J31" s="48"/>
      <x:c r="K31" s="48"/>
      <x:c r="L31" s="48"/>
      <x:c r="M31" s="12" t="str">
        <x:f>IF(AND(NOT(ISNUMBER(H31)),H31=""),"Missing",IF(H31="N/O","N/O",IF(ISNUMBER(N31),"Valid","Check entry")))</x:f>
        <x:v>Missing</x:v>
      </x:c>
      <x:c r="N31" s="12" t="str">
        <x:f>IF(ISNUMBER(H31),IF(AND(H31&gt;=1,H31&lt;=4,MOD(H31,1)=0),H31,""),"")</x:f>
      </x:c>
    </x:row>
    <x:row r="32" ht="57" customHeight="1">
      <x:c r="A32" s="12" t="str">
        <x:v>PQ05</x:v>
      </x:c>
      <x:c r="B32" s="12" t="str">
        <x:v>Planning</x:v>
      </x:c>
      <x:c r="C32" s="81" t="str">
        <x:v>I allow realistic time for access, interpretation, breaks and closure in the agenda.</x:v>
      </x:c>
      <x:c r="D32" s="81"/>
      <x:c r="E32" s="81"/>
      <x:c r="F32" s="81"/>
      <x:c r="G32" s="81"/>
      <x:c r="H32" s="12" t="str">
        <x:f>IF(AND(NOT(ISNUMBER('D05 Evidence Review'!H15)),'D05 Evidence Review'!H15=""),"",'D05 Evidence Review'!H15)</x:f>
      </x:c>
      <x:c r="I32" s="48" t="str">
        <x:f>IFERROR(IF(HYPERLINK("#'D05 Evidence Review'!H15","Open PQ05")="Open PQ05",HYPERLINK("#'D05 Evidence Review'!H15","Open PQ05"),"Open PQ05"),"Open PQ05")</x:f>
        <x:v>Open PQ05</x:v>
      </x:c>
      <x:c r="J32" s="48"/>
      <x:c r="K32" s="48"/>
      <x:c r="L32" s="48"/>
      <x:c r="M32" s="12" t="str">
        <x:f>IF(AND(NOT(ISNUMBER(H32)),H32=""),"Missing",IF(H32="N/O","N/O",IF(ISNUMBER(N32),"Valid","Check entry")))</x:f>
        <x:v>Missing</x:v>
      </x:c>
      <x:c r="N32" s="12" t="str">
        <x:f>IF(ISNUMBER(H32),IF(AND(H32&gt;=1,H32&lt;=4,MOD(H32,1)=0),H32,""),"")</x:f>
      </x:c>
    </x:row>
    <x:row r="33" ht="57" customHeight="1">
      <x:c r="A33" s="12" t="str">
        <x:v>MQ04</x:v>
      </x:c>
      <x:c r="B33" s="12" t="str">
        <x:v>Meaning</x:v>
      </x:c>
      <x:c r="C33" s="77" t="str">
        <x:v>I sequence questions so that participants can examine evidence before deciding.</x:v>
      </x:c>
      <x:c r="D33" s="77"/>
      <x:c r="E33" s="77"/>
      <x:c r="F33" s="77"/>
      <x:c r="G33" s="77"/>
      <x:c r="H33" s="12" t="str">
        <x:f>IF(AND(NOT(ISNUMBER('D05 Evidence Review'!H20)),'D05 Evidence Review'!H20=""),"",'D05 Evidence Review'!H20)</x:f>
      </x:c>
      <x:c r="I33" s="48" t="str">
        <x:f>IFERROR(IF(HYPERLINK("#'D05 Evidence Review'!H20","Open MQ04")="Open MQ04",HYPERLINK("#'D05 Evidence Review'!H20","Open MQ04"),"Open MQ04"),"Open MQ04")</x:f>
        <x:v>Open MQ04</x:v>
      </x:c>
      <x:c r="J33" s="48"/>
      <x:c r="K33" s="48"/>
      <x:c r="L33" s="48"/>
      <x:c r="M33" s="12" t="str">
        <x:f>IF(AND(NOT(ISNUMBER(H33)),H33=""),"Missing",IF(H33="N/O","N/O",IF(ISNUMBER(N33),"Valid","Check entry")))</x:f>
        <x:v>Missing</x:v>
      </x:c>
      <x:c r="N33" s="12" t="str">
        <x:f>IF(ISNUMBER(H33),IF(AND(H33&gt;=1,H33&lt;=4,MOD(H33,1)=0),H33,""),"")</x:f>
      </x:c>
    </x:row>
    <x:row r="34" ht="57" customHeight="1">
      <x:c r="A34" s="12" t="str">
        <x:v>MQ02</x:v>
      </x:c>
      <x:c r="B34" s="12" t="str">
        <x:v>Meaning</x:v>
      </x:c>
      <x:c r="C34" s="81" t="str">
        <x:v>I check a summary with its contributors before treating it as an agreed account.</x:v>
      </x:c>
      <x:c r="D34" s="81"/>
      <x:c r="E34" s="81"/>
      <x:c r="F34" s="81"/>
      <x:c r="G34" s="81"/>
      <x:c r="H34" s="12" t="str">
        <x:f>IF(AND(NOT(ISNUMBER('D05 Evidence Review'!H18)),'D05 Evidence Review'!H18=""),"",'D05 Evidence Review'!H18)</x:f>
      </x:c>
      <x:c r="I34" s="48" t="str">
        <x:f>IFERROR(IF(HYPERLINK("#'D05 Evidence Review'!H18","Open MQ02")="Open MQ02",HYPERLINK("#'D05 Evidence Review'!H18","Open MQ02"),"Open MQ02"),"Open MQ02")</x:f>
        <x:v>Open MQ02</x:v>
      </x:c>
      <x:c r="J34" s="48"/>
      <x:c r="K34" s="48"/>
      <x:c r="L34" s="48"/>
      <x:c r="M34" s="12" t="str">
        <x:f>IF(AND(NOT(ISNUMBER(H34)),H34=""),"Missing",IF(H34="N/O","N/O",IF(ISNUMBER(N34),"Valid","Check entry")))</x:f>
        <x:v>Missing</x:v>
      </x:c>
      <x:c r="N34" s="12" t="str">
        <x:f>IF(ISNUMBER(H34),IF(AND(H34&gt;=1,H34&lt;=4,MOD(H34,1)=0),H34,""),"")</x:f>
      </x:c>
    </x:row>
    <x:row r="35" ht="57" customHeight="1">
      <x:c r="A35" s="12" t="str">
        <x:v>CQ05</x:v>
      </x:c>
      <x:c r="B35" s="12" t="str">
        <x:v>Confronting</x:v>
      </x:c>
      <x:c r="C35" s="77" t="str">
        <x:v>I explore a reasoned objection without treating the person as the problem.</x:v>
      </x:c>
      <x:c r="D35" s="77"/>
      <x:c r="E35" s="77"/>
      <x:c r="F35" s="77"/>
      <x:c r="G35" s="77"/>
      <x:c r="H35" s="12" t="str">
        <x:f>IF(AND(NOT(ISNUMBER('D05 Evidence Review'!H27)),'D05 Evidence Review'!H27=""),"",'D05 Evidence Review'!H27)</x:f>
      </x:c>
      <x:c r="I35" s="48" t="str">
        <x:f>IFERROR(IF(HYPERLINK("#'D05 Evidence Review'!H27","Open CQ05")="Open CQ05",HYPERLINK("#'D05 Evidence Review'!H27","Open CQ05"),"Open CQ05"),"Open CQ05")</x:f>
        <x:v>Open CQ05</x:v>
      </x:c>
      <x:c r="J35" s="48"/>
      <x:c r="K35" s="48"/>
      <x:c r="L35" s="48"/>
      <x:c r="M35" s="12" t="str">
        <x:f>IF(AND(NOT(ISNUMBER(H35)),H35=""),"Missing",IF(H35="N/O","N/O",IF(ISNUMBER(N35),"Valid","Check entry")))</x:f>
        <x:v>Missing</x:v>
      </x:c>
      <x:c r="N35" s="12" t="str">
        <x:f>IF(ISNUMBER(H35),IF(AND(H35&gt;=1,H35&lt;=4,MOD(H35,1)=0),H35,""),"")</x:f>
      </x:c>
    </x:row>
    <x:row r="36" ht="57" customHeight="1">
      <x:c r="A36" s="12" t="str">
        <x:v>SQ05</x:v>
      </x:c>
      <x:c r="B36" s="12" t="str">
        <x:v>Structuring</x:v>
      </x:c>
      <x:c r="C36" s="81" t="str">
        <x:v>I preserve concerns and minority views in the decision record.</x:v>
      </x:c>
      <x:c r="D36" s="81"/>
      <x:c r="E36" s="81"/>
      <x:c r="F36" s="81"/>
      <x:c r="G36" s="81"/>
      <x:c r="H36" s="12" t="str">
        <x:f>IF(AND(NOT(ISNUMBER('D05 Evidence Review'!H39)),'D05 Evidence Review'!H39=""),"",'D05 Evidence Review'!H39)</x:f>
      </x:c>
      <x:c r="I36" s="48" t="str">
        <x:f>IFERROR(IF(HYPERLINK("#'D05 Evidence Review'!H39","Open SQ05")="Open SQ05",HYPERLINK("#'D05 Evidence Review'!H39","Open SQ05"),"Open SQ05"),"Open SQ05")</x:f>
        <x:v>Open SQ05</x:v>
      </x:c>
      <x:c r="J36" s="48"/>
      <x:c r="K36" s="48"/>
      <x:c r="L36" s="48"/>
      <x:c r="M36" s="12" t="str">
        <x:f>IF(AND(NOT(ISNUMBER(H36)),H36=""),"Missing",IF(H36="N/O","N/O",IF(ISNUMBER(N36),"Valid","Check entry")))</x:f>
        <x:v>Missing</x:v>
      </x:c>
      <x:c r="N36" s="12" t="str">
        <x:f>IF(ISNUMBER(H36),IF(AND(H36&gt;=1,H36&lt;=4,MOD(H36,1)=0),H36,""),"")</x:f>
      </x:c>
    </x:row>
    <x:row r="37" ht="57" customHeight="1">
      <x:c r="A37" s="12" t="str">
        <x:v>MQ05</x:v>
      </x:c>
      <x:c r="B37" s="12" t="str">
        <x:v>Meaning</x:v>
      </x:c>
      <x:c r="C37" s="77" t="str">
        <x:v>I retain differences of interpretation rather than replacing them with a convenient single story.</x:v>
      </x:c>
      <x:c r="D37" s="77"/>
      <x:c r="E37" s="77"/>
      <x:c r="F37" s="77"/>
      <x:c r="G37" s="77"/>
      <x:c r="H37" s="12" t="str">
        <x:f>IF(AND(NOT(ISNUMBER('D05 Evidence Review'!H21)),'D05 Evidence Review'!H21=""),"",'D05 Evidence Review'!H21)</x:f>
      </x:c>
      <x:c r="I37" s="48" t="str">
        <x:f>IFERROR(IF(HYPERLINK("#'D05 Evidence Review'!H21","Open MQ05")="Open MQ05",HYPERLINK("#'D05 Evidence Review'!H21","Open MQ05"),"Open MQ05"),"Open MQ05")</x:f>
        <x:v>Open MQ05</x:v>
      </x:c>
      <x:c r="J37" s="48"/>
      <x:c r="K37" s="48"/>
      <x:c r="L37" s="48"/>
      <x:c r="M37" s="12" t="str">
        <x:f>IF(AND(NOT(ISNUMBER(H37)),H37=""),"Missing",IF(H37="N/O","N/O",IF(ISNUMBER(N37),"Valid","Check entry")))</x:f>
        <x:v>Missing</x:v>
      </x:c>
      <x:c r="N37" s="12" t="str">
        <x:f>IF(ISNUMBER(H37),IF(AND(H37&gt;=1,H37&lt;=4,MOD(H37,1)=0),H37,""),"")</x:f>
      </x:c>
    </x:row>
    <x:row r="38" ht="57" customHeight="1">
      <x:c r="A38" s="12" t="str">
        <x:v>VQ03</x:v>
      </x:c>
      <x:c r="B38" s="12" t="str">
        <x:v>Valuing</x:v>
      </x:c>
      <x:c r="C38" s="81" t="str">
        <x:v>I invite corrections to my language and assumptions without making the contributor responsible for teaching everyone.</x:v>
      </x:c>
      <x:c r="D38" s="81"/>
      <x:c r="E38" s="81"/>
      <x:c r="F38" s="81"/>
      <x:c r="G38" s="81"/>
      <x:c r="H38" s="12" t="str">
        <x:f>IF(AND(NOT(ISNUMBER('D05 Evidence Review'!H43)),'D05 Evidence Review'!H43=""),"",'D05 Evidence Review'!H43)</x:f>
      </x:c>
      <x:c r="I38" s="48" t="str">
        <x:f>IFERROR(IF(HYPERLINK("#'D05 Evidence Review'!H43","Open VQ03")="Open VQ03",HYPERLINK("#'D05 Evidence Review'!H43","Open VQ03"),"Open VQ03"),"Open VQ03")</x:f>
        <x:v>Open VQ03</x:v>
      </x:c>
      <x:c r="J38" s="48"/>
      <x:c r="K38" s="48"/>
      <x:c r="L38" s="48"/>
      <x:c r="M38" s="12" t="str">
        <x:f>IF(AND(NOT(ISNUMBER(H38)),H38=""),"Missing",IF(H38="N/O","N/O",IF(ISNUMBER(N38),"Valid","Check entry")))</x:f>
        <x:v>Missing</x:v>
      </x:c>
      <x:c r="N38" s="12" t="str">
        <x:f>IF(ISNUMBER(H38),IF(AND(H38&gt;=1,H38&lt;=4,MOD(H38,1)=0),H38,""),"")</x:f>
      </x:c>
    </x:row>
    <x:row r="39" ht="57" customHeight="1">
      <x:c r="A39" s="12" t="str">
        <x:v>FQ02</x:v>
      </x:c>
      <x:c r="B39" s="12" t="str">
        <x:v>Feeling</x:v>
      </x:c>
      <x:c r="C39" s="77" t="str">
        <x:v>I check a person's expressed needs rather than inferring feelings from appearance.</x:v>
      </x:c>
      <x:c r="D39" s="77"/>
      <x:c r="E39" s="77"/>
      <x:c r="F39" s="77"/>
      <x:c r="G39" s="77"/>
      <x:c r="H39" s="12" t="str">
        <x:f>IF(AND(NOT(ISNUMBER('D05 Evidence Review'!H30)),'D05 Evidence Review'!H30=""),"",'D05 Evidence Review'!H30)</x:f>
      </x:c>
      <x:c r="I39" s="48" t="str">
        <x:f>IFERROR(IF(HYPERLINK("#'D05 Evidence Review'!H30","Open FQ02")="Open FQ02",HYPERLINK("#'D05 Evidence Review'!H30","Open FQ02"),"Open FQ02"),"Open FQ02")</x:f>
        <x:v>Open FQ02</x:v>
      </x:c>
      <x:c r="J39" s="48"/>
      <x:c r="K39" s="48"/>
      <x:c r="L39" s="48"/>
      <x:c r="M39" s="12" t="str">
        <x:f>IF(AND(NOT(ISNUMBER(H39)),H39=""),"Missing",IF(H39="N/O","N/O",IF(ISNUMBER(N39),"Valid","Check entry")))</x:f>
        <x:v>Missing</x:v>
      </x:c>
      <x:c r="N39" s="12" t="str">
        <x:f>IF(ISNUMBER(H39),IF(AND(H39&gt;=1,H39&lt;=4,MOD(H39,1)=0),H39,""),"")</x:f>
      </x:c>
    </x:row>
    <x:row r="40" ht="57" customHeight="1">
      <x:c r="A40" s="12" t="str">
        <x:v>PQ06</x:v>
      </x:c>
      <x:c r="B40" s="12" t="str">
        <x:v>Planning</x:v>
      </x:c>
      <x:c r="C40" s="81" t="str">
        <x:v>I re-contract openly when the purpose, authority or boundaries change.</x:v>
      </x:c>
      <x:c r="D40" s="81"/>
      <x:c r="E40" s="81"/>
      <x:c r="F40" s="81"/>
      <x:c r="G40" s="81"/>
      <x:c r="H40" s="12" t="str">
        <x:f>IF(AND(NOT(ISNUMBER('D05 Evidence Review'!H16)),'D05 Evidence Review'!H16=""),"",'D05 Evidence Review'!H16)</x:f>
      </x:c>
      <x:c r="I40" s="48" t="str">
        <x:f>IFERROR(IF(HYPERLINK("#'D05 Evidence Review'!H16","Open PQ06")="Open PQ06",HYPERLINK("#'D05 Evidence Review'!H16","Open PQ06"),"Open PQ06"),"Open PQ06")</x:f>
        <x:v>Open PQ06</x:v>
      </x:c>
      <x:c r="J40" s="48"/>
      <x:c r="K40" s="48"/>
      <x:c r="L40" s="48"/>
      <x:c r="M40" s="12" t="str">
        <x:f>IF(AND(NOT(ISNUMBER(H40)),H40=""),"Missing",IF(H40="N/O","N/O",IF(ISNUMBER(N40),"Valid","Check entry")))</x:f>
        <x:v>Missing</x:v>
      </x:c>
      <x:c r="N40" s="12" t="str">
        <x:f>IF(ISNUMBER(H40),IF(AND(H40&gt;=1,H40&lt;=4,MOD(H40,1)=0),H40,""),"")</x:f>
      </x:c>
    </x:row>
    <x:row r="41" ht="57" customHeight="1">
      <x:c r="A41" s="12" t="str">
        <x:v>FQ03</x:v>
      </x:c>
      <x:c r="B41" s="12" t="str">
        <x:v>Feeling</x:v>
      </x:c>
      <x:c r="C41" s="77" t="str">
        <x:v>I recognise changes in my own composure and choose a proportionate response.</x:v>
      </x:c>
      <x:c r="D41" s="77"/>
      <x:c r="E41" s="77"/>
      <x:c r="F41" s="77"/>
      <x:c r="G41" s="77"/>
      <x:c r="H41" s="12" t="str">
        <x:f>IF(AND(NOT(ISNUMBER('D05 Evidence Review'!H31)),'D05 Evidence Review'!H31=""),"",'D05 Evidence Review'!H31)</x:f>
      </x:c>
      <x:c r="I41" s="48" t="str">
        <x:f>IFERROR(IF(HYPERLINK("#'D05 Evidence Review'!H31","Open FQ03")="Open FQ03",HYPERLINK("#'D05 Evidence Review'!H31","Open FQ03"),"Open FQ03"),"Open FQ03")</x:f>
        <x:v>Open FQ03</x:v>
      </x:c>
      <x:c r="J41" s="48"/>
      <x:c r="K41" s="48"/>
      <x:c r="L41" s="48"/>
      <x:c r="M41" s="12" t="str">
        <x:f>IF(AND(NOT(ISNUMBER(H41)),H41=""),"Missing",IF(H41="N/O","N/O",IF(ISNUMBER(N41),"Valid","Check entry")))</x:f>
        <x:v>Missing</x:v>
      </x:c>
      <x:c r="N41" s="12" t="str">
        <x:f>IF(ISNUMBER(H41),IF(AND(H41&gt;=1,H41&lt;=4,MOD(H41,1)=0),H41,""),"")</x:f>
      </x:c>
    </x:row>
    <x:row r="42" ht="57" customHeight="1">
      <x:c r="A42" s="12" t="str">
        <x:v>VQ02</x:v>
      </x:c>
      <x:c r="B42" s="12" t="str">
        <x:v>Valuing</x:v>
      </x:c>
      <x:c r="C42" s="81" t="str">
        <x:v>I treat a pass or a different contribution route as legitimate participation.</x:v>
      </x:c>
      <x:c r="D42" s="81"/>
      <x:c r="E42" s="81"/>
      <x:c r="F42" s="81"/>
      <x:c r="G42" s="81"/>
      <x:c r="H42" s="12" t="str">
        <x:f>IF(AND(NOT(ISNUMBER('D05 Evidence Review'!H42)),'D05 Evidence Review'!H42=""),"",'D05 Evidence Review'!H42)</x:f>
      </x:c>
      <x:c r="I42" s="48" t="str">
        <x:f>IFERROR(IF(HYPERLINK("#'D05 Evidence Review'!H42","Open VQ02")="Open VQ02",HYPERLINK("#'D05 Evidence Review'!H42","Open VQ02"),"Open VQ02"),"Open VQ02")</x:f>
        <x:v>Open VQ02</x:v>
      </x:c>
      <x:c r="J42" s="48"/>
      <x:c r="K42" s="48"/>
      <x:c r="L42" s="48"/>
      <x:c r="M42" s="12" t="str">
        <x:f>IF(AND(NOT(ISNUMBER(H42)),H42=""),"Missing",IF(H42="N/O","N/O",IF(ISNUMBER(N42),"Valid","Check entry")))</x:f>
        <x:v>Missing</x:v>
      </x:c>
      <x:c r="N42" s="12" t="str">
        <x:f>IF(ISNUMBER(H42),IF(AND(H42&gt;=1,H42&lt;=4,MOD(H42,1)=0),H42,""),"")</x:f>
      </x:c>
    </x:row>
    <x:row r="43" ht="57" customHeight="1">
      <x:c r="A43" s="12" t="str">
        <x:v>SQ02</x:v>
      </x:c>
      <x:c r="B43" s="12" t="str">
        <x:v>Structuring</x:v>
      </x:c>
      <x:c r="C43" s="77" t="str">
        <x:v>I check understanding through a participant explanation rather than only asking whether the task is clear.</x:v>
      </x:c>
      <x:c r="D43" s="77"/>
      <x:c r="E43" s="77"/>
      <x:c r="F43" s="77"/>
      <x:c r="G43" s="77"/>
      <x:c r="H43" s="12" t="str">
        <x:f>IF(AND(NOT(ISNUMBER('D05 Evidence Review'!H36)),'D05 Evidence Review'!H36=""),"",'D05 Evidence Review'!H36)</x:f>
      </x:c>
      <x:c r="I43" s="48" t="str">
        <x:f>IFERROR(IF(HYPERLINK("#'D05 Evidence Review'!H36","Open SQ02")="Open SQ02",HYPERLINK("#'D05 Evidence Review'!H36","Open SQ02"),"Open SQ02"),"Open SQ02")</x:f>
        <x:v>Open SQ02</x:v>
      </x:c>
      <x:c r="J43" s="48"/>
      <x:c r="K43" s="48"/>
      <x:c r="L43" s="48"/>
      <x:c r="M43" s="12" t="str">
        <x:f>IF(AND(NOT(ISNUMBER(H43)),H43=""),"Missing",IF(H43="N/O","N/O",IF(ISNUMBER(N43),"Valid","Check entry")))</x:f>
        <x:v>Missing</x:v>
      </x:c>
      <x:c r="N43" s="12" t="str">
        <x:f>IF(ISNUMBER(H43),IF(AND(H43&gt;=1,H43&lt;=4,MOD(H43,1)=0),H43,""),"")</x:f>
      </x:c>
    </x:row>
    <x:row r="44" ht="57" customHeight="1">
      <x:c r="A44" s="12" t="str">
        <x:v>PQ01</x:v>
      </x:c>
      <x:c r="B44" s="12" t="str">
        <x:v>Planning</x:v>
      </x:c>
      <x:c r="C44" s="81" t="str">
        <x:v>I confirm which decisions participants can genuinely influence before selecting an activity.</x:v>
      </x:c>
      <x:c r="D44" s="81"/>
      <x:c r="E44" s="81"/>
      <x:c r="F44" s="81"/>
      <x:c r="G44" s="81"/>
      <x:c r="H44" s="12" t="str">
        <x:f>IF(AND(NOT(ISNUMBER('D05 Evidence Review'!H11)),'D05 Evidence Review'!H11=""),"",'D05 Evidence Review'!H11)</x:f>
      </x:c>
      <x:c r="I44" s="48" t="str">
        <x:f>IFERROR(IF(HYPERLINK("#'D05 Evidence Review'!H11","Open PQ01")="Open PQ01",HYPERLINK("#'D05 Evidence Review'!H11","Open PQ01"),"Open PQ01"),"Open PQ01")</x:f>
        <x:v>Open PQ01</x:v>
      </x:c>
      <x:c r="J44" s="48"/>
      <x:c r="K44" s="48"/>
      <x:c r="L44" s="48"/>
      <x:c r="M44" s="12" t="str">
        <x:f>IF(AND(NOT(ISNUMBER(H44)),H44=""),"Missing",IF(H44="N/O","N/O",IF(ISNUMBER(N44),"Valid","Check entry")))</x:f>
        <x:v>Missing</x:v>
      </x:c>
      <x:c r="N44" s="12" t="str">
        <x:f>IF(ISNUMBER(H44),IF(AND(H44&gt;=1,H44&lt;=4,MOD(H44,1)=0),H44,""),"")</x:f>
      </x:c>
    </x:row>
    <x:row r="45" ht="57" customHeight="1">
      <x:c r="A45" s="12" t="str">
        <x:v>SQ01</x:v>
      </x:c>
      <x:c r="B45" s="12" t="str">
        <x:v>Structuring</x:v>
      </x:c>
      <x:c r="C45" s="77" t="str">
        <x:v>I explain the task, time, output and contribution options before starting an activity.</x:v>
      </x:c>
      <x:c r="D45" s="77"/>
      <x:c r="E45" s="77"/>
      <x:c r="F45" s="77"/>
      <x:c r="G45" s="77"/>
      <x:c r="H45" s="12" t="str">
        <x:f>IF(AND(NOT(ISNUMBER('D05 Evidence Review'!H35)),'D05 Evidence Review'!H35=""),"",'D05 Evidence Review'!H35)</x:f>
      </x:c>
      <x:c r="I45" s="48" t="str">
        <x:f>IFERROR(IF(HYPERLINK("#'D05 Evidence Review'!H35","Open SQ01")="Open SQ01",HYPERLINK("#'D05 Evidence Review'!H35","Open SQ01"),"Open SQ01"),"Open SQ01")</x:f>
        <x:v>Open SQ01</x:v>
      </x:c>
      <x:c r="J45" s="48"/>
      <x:c r="K45" s="48"/>
      <x:c r="L45" s="48"/>
      <x:c r="M45" s="12" t="str">
        <x:f>IF(AND(NOT(ISNUMBER(H45)),H45=""),"Missing",IF(H45="N/O","N/O",IF(ISNUMBER(N45),"Valid","Check entry")))</x:f>
        <x:v>Missing</x:v>
      </x:c>
      <x:c r="N45" s="12" t="str">
        <x:f>IF(ISNUMBER(H45),IF(AND(H45&gt;=1,H45&lt;=4,MOD(H45,1)=0),H45,""),"")</x:f>
      </x:c>
    </x:row>
    <x:row r="46" ht="57" customHeight="1">
      <x:c r="A46" s="12" t="str">
        <x:v>VQ05</x:v>
      </x:c>
      <x:c r="B46" s="12" t="str">
        <x:v>Valuing</x:v>
      </x:c>
      <x:c r="C46" s="81" t="str">
        <x:v>I explain how records will be used and follow the agreed confidentiality limits.</x:v>
      </x:c>
      <x:c r="D46" s="81"/>
      <x:c r="E46" s="81"/>
      <x:c r="F46" s="81"/>
      <x:c r="G46" s="81"/>
      <x:c r="H46" s="12" t="str">
        <x:f>IF(AND(NOT(ISNUMBER('D05 Evidence Review'!H45)),'D05 Evidence Review'!H45=""),"",'D05 Evidence Review'!H45)</x:f>
      </x:c>
      <x:c r="I46" s="48" t="str">
        <x:f>IFERROR(IF(HYPERLINK("#'D05 Evidence Review'!H45","Open VQ05")="Open VQ05",HYPERLINK("#'D05 Evidence Review'!H45","Open VQ05"),"Open VQ05"),"Open VQ05")</x:f>
        <x:v>Open VQ05</x:v>
      </x:c>
      <x:c r="J46" s="48"/>
      <x:c r="K46" s="48"/>
      <x:c r="L46" s="48"/>
      <x:c r="M46" s="12" t="str">
        <x:f>IF(AND(NOT(ISNUMBER(H46)),H46=""),"Missing",IF(H46="N/O","N/O",IF(ISNUMBER(N46),"Valid","Check entry")))</x:f>
        <x:v>Missing</x:v>
      </x:c>
      <x:c r="N46" s="12" t="str">
        <x:f>IF(ISNUMBER(H46),IF(AND(H46&gt;=1,H46&lt;=4,MOD(H46,1)=0),H46,""),"")</x:f>
      </x:c>
      <x:c r="O46" t="str">
        <x:f>IF(ISNUMBER(N46),IF(N46&lt;=2,"Review safeguard",""),"")</x:f>
      </x:c>
    </x:row>
    <x:row r="47" ht="22" customHeight="1">
      <x:c r="A47" s="12"/>
      <x:c r="B47" s="12"/>
      <x:c r="C47" s="12"/>
      <x:c r="D47" s="12"/>
      <x:c r="E47" s="12"/>
      <x:c r="F47" s="12"/>
      <x:c r="G47" s="12"/>
      <x:c r="H47" s="12"/>
      <x:c r="I47" s="12"/>
      <x:c r="J47" s="12"/>
      <x:c r="K47" s="12"/>
      <x:c r="L47" s="12"/>
      <x:c r="M47" s="12"/>
      <x:c r="N47" s="12"/>
    </x:row>
    <x:row r="48" ht="22" customHeight="1">
      <x:c r="A48" s="12"/>
      <x:c r="B48" s="12"/>
      <x:c r="C48" s="12"/>
      <x:c r="D48" s="12"/>
      <x:c r="E48" s="12"/>
      <x:c r="F48" s="12"/>
      <x:c r="G48" s="12"/>
      <x:c r="H48" s="12"/>
      <x:c r="I48" s="12"/>
      <x:c r="J48" s="12"/>
      <x:c r="K48" s="12"/>
      <x:c r="L48" s="12"/>
      <x:c r="M48" s="12"/>
      <x:c r="N48" s="12"/>
    </x:row>
    <x:row r="49" ht="22" customHeight="1">
      <x:c r="A49" s="85" t="str">
        <x:v>Record a real observed example. Selected safeguard items are CQ04; FQ01, FQ04, FQ06; VQ01, VQ05. A rating of 1 or 2 prompts specific review; a high dimension mean does not cancel the concern. N/O means insufficient observation, not poor performance.</x:v>
      </x:c>
      <x:c r="B49" s="85"/>
      <x:c r="C49" s="85"/>
      <x:c r="D49" s="85"/>
      <x:c r="E49" s="85"/>
      <x:c r="F49" s="85"/>
      <x:c r="G49" s="85"/>
      <x:c r="H49" s="85"/>
      <x:c r="I49" s="85"/>
      <x:c r="J49" s="85"/>
      <x:c r="K49" s="85"/>
      <x:c r="L49" s="85"/>
      <x:c r="M49" s="12"/>
      <x:c r="N49" s="12"/>
    </x:row>
    <x:row r="50" ht="22" customHeight="1">
      <x:c r="A50" s="85"/>
      <x:c r="B50" s="85"/>
      <x:c r="C50" s="85"/>
      <x:c r="D50" s="85"/>
      <x:c r="E50" s="85"/>
      <x:c r="F50" s="85"/>
      <x:c r="G50" s="85"/>
      <x:c r="H50" s="85"/>
      <x:c r="I50" s="85"/>
      <x:c r="J50" s="85"/>
      <x:c r="K50" s="85"/>
      <x:c r="L50" s="85"/>
      <x:c r="M50" s="12"/>
      <x:c r="N50" s="12"/>
    </x:row>
    <x:row r="51" ht="22" customHeight="1">
      <x:c r="A51" s="85"/>
      <x:c r="B51" s="85"/>
      <x:c r="C51" s="85"/>
      <x:c r="D51" s="85"/>
      <x:c r="E51" s="85"/>
      <x:c r="F51" s="85"/>
      <x:c r="G51" s="85"/>
      <x:c r="H51" s="85"/>
      <x:c r="I51" s="85"/>
      <x:c r="J51" s="85"/>
      <x:c r="K51" s="85"/>
      <x:c r="L51" s="85"/>
      <x:c r="M51" s="12"/>
      <x:c r="N51" s="12"/>
    </x:row>
    <x:row r="52" ht="22" customHeight="1">
      <x:c r="A52" s="85"/>
      <x:c r="B52" s="85"/>
      <x:c r="C52" s="85"/>
      <x:c r="D52" s="85"/>
      <x:c r="E52" s="85"/>
      <x:c r="F52" s="85"/>
      <x:c r="G52" s="85"/>
      <x:c r="H52" s="85"/>
      <x:c r="I52" s="85"/>
      <x:c r="J52" s="85"/>
      <x:c r="K52" s="85"/>
      <x:c r="L52" s="85"/>
      <x:c r="M52" s="12"/>
      <x:c r="N52" s="12"/>
    </x:row>
    <x:row r="53" ht="22" customHeight="1">
      <x:c r="A53" s="12"/>
      <x:c r="B53" s="12"/>
      <x:c r="C53" s="12"/>
      <x:c r="D53" s="12"/>
      <x:c r="E53" s="12"/>
      <x:c r="F53" s="12"/>
      <x:c r="G53" s="12"/>
      <x:c r="H53" s="12"/>
      <x:c r="I53" s="12"/>
      <x:c r="J53" s="12"/>
      <x:c r="K53" s="12"/>
      <x:c r="L53" s="12"/>
      <x:c r="M53" s="12"/>
      <x:c r="N53" s="12"/>
    </x:row>
    <x:row r="54" ht="22" customHeight="1">
      <x:c r="A54" s="77" t="str">
        <x:v>Anchors are local developmental descriptions, not validated scale points. The mean is displayed only when the minimum valid count in Setup is met (default 4 of 6). No overall score, normative classification or pass/fail result is provided.</x:v>
      </x:c>
      <x:c r="B54" s="77"/>
      <x:c r="C54" s="77"/>
      <x:c r="D54" s="77"/>
      <x:c r="E54" s="77"/>
      <x:c r="F54" s="77"/>
      <x:c r="G54" s="77"/>
      <x:c r="H54" s="77"/>
      <x:c r="I54" s="77"/>
      <x:c r="J54" s="77"/>
      <x:c r="K54" s="77"/>
      <x:c r="L54" s="77"/>
      <x:c r="M54" s="12"/>
      <x:c r="N54" s="12"/>
    </x:row>
    <x:row r="55" ht="22" customHeight="1">
      <x:c r="A55" s="77"/>
      <x:c r="B55" s="77"/>
      <x:c r="C55" s="77"/>
      <x:c r="D55" s="77"/>
      <x:c r="E55" s="77"/>
      <x:c r="F55" s="77"/>
      <x:c r="G55" s="77"/>
      <x:c r="H55" s="77"/>
      <x:c r="I55" s="77"/>
      <x:c r="J55" s="77"/>
      <x:c r="K55" s="77"/>
      <x:c r="L55" s="77"/>
      <x:c r="M55" s="12"/>
      <x:c r="N55" s="12"/>
    </x:row>
    <x:row r="56" ht="22" customHeight="1">
      <x:c r="A56" s="77"/>
      <x:c r="B56" s="77"/>
      <x:c r="C56" s="77"/>
      <x:c r="D56" s="77"/>
      <x:c r="E56" s="77"/>
      <x:c r="F56" s="77"/>
      <x:c r="G56" s="77"/>
      <x:c r="H56" s="77"/>
      <x:c r="I56" s="77"/>
      <x:c r="J56" s="77"/>
      <x:c r="K56" s="77"/>
      <x:c r="L56" s="77"/>
      <x:c r="M56" s="12"/>
      <x:c r="N56" s="12"/>
    </x:row>
    <x:row r="57" ht="22" customHeight="1">
      <x:c r="A57" s="77"/>
      <x:c r="B57" s="77"/>
      <x:c r="C57" s="77"/>
      <x:c r="D57" s="77"/>
      <x:c r="E57" s="77"/>
      <x:c r="F57" s="77"/>
      <x:c r="G57" s="77"/>
      <x:c r="H57" s="77"/>
      <x:c r="I57" s="77"/>
      <x:c r="J57" s="77"/>
      <x:c r="K57" s="77"/>
      <x:c r="L57" s="77"/>
      <x:c r="M57" s="12"/>
      <x:c r="N57" s="12"/>
    </x:row>
    <x:row r="58" ht="22" customHeight="1">
      <x:c r="A58" s="12"/>
      <x:c r="B58" s="12"/>
      <x:c r="C58" s="12"/>
      <x:c r="D58" s="12"/>
      <x:c r="E58" s="12"/>
      <x:c r="F58" s="12"/>
      <x:c r="G58" s="12"/>
      <x:c r="H58" s="12"/>
      <x:c r="I58" s="12"/>
      <x:c r="J58" s="12"/>
      <x:c r="K58" s="12"/>
      <x:c r="L58" s="12"/>
      <x:c r="M58" s="12"/>
      <x:c r="N58" s="12"/>
    </x:row>
    <x:row r="59" ht="22" customHeight="1">
      <x:c r="A59" s="12"/>
      <x:c r="B59" s="12"/>
      <x:c r="C59" s="12"/>
      <x:c r="D59" s="12"/>
      <x:c r="E59" s="12"/>
      <x:c r="F59" s="12"/>
      <x:c r="G59" s="12"/>
      <x:c r="H59" s="12"/>
      <x:c r="I59" s="12"/>
      <x:c r="J59" s="12"/>
      <x:c r="K59" s="12"/>
      <x:c r="L59" s="12"/>
      <x:c r="M59" s="12"/>
      <x:c r="N59" s="12"/>
    </x:row>
    <x:row r="60" ht="22" customHeight="1">
      <x:c r="A60" s="12"/>
      <x:c r="B60" s="12"/>
      <x:c r="C60" s="12"/>
      <x:c r="D60" s="12"/>
      <x:c r="E60" s="12"/>
      <x:c r="F60" s="12"/>
      <x:c r="G60" s="12"/>
      <x:c r="H60" s="12"/>
      <x:c r="I60" s="12"/>
      <x:c r="J60" s="12"/>
      <x:c r="K60" s="12"/>
      <x:c r="L60" s="12"/>
      <x:c r="M60" s="12"/>
      <x:c r="N60" s="12"/>
    </x:row>
    <x:row r="61" ht="22" customHeight="1">
      <x:c r="A61" s="12"/>
      <x:c r="B61" s="12"/>
      <x:c r="C61" s="12"/>
      <x:c r="D61" s="12"/>
      <x:c r="E61" s="12"/>
      <x:c r="F61" s="12"/>
      <x:c r="G61" s="12"/>
      <x:c r="H61" s="12"/>
      <x:c r="I61" s="12"/>
      <x:c r="J61" s="12"/>
      <x:c r="K61" s="12"/>
      <x:c r="L61" s="12"/>
      <x:c r="M61" s="12"/>
      <x:c r="N61" s="12"/>
    </x:row>
    <x:row r="62" ht="22" customHeight="1">
      <x:c r="A62" s="12"/>
      <x:c r="B62" s="12"/>
      <x:c r="C62" s="12"/>
      <x:c r="D62" s="12"/>
      <x:c r="E62" s="12"/>
      <x:c r="F62" s="12"/>
      <x:c r="G62" s="12"/>
      <x:c r="H62" s="12"/>
      <x:c r="I62" s="12"/>
      <x:c r="J62" s="12"/>
      <x:c r="K62" s="12"/>
      <x:c r="L62" s="12"/>
      <x:c r="M62" s="12"/>
      <x:c r="N62" s="12"/>
    </x:row>
    <x:row r="63" ht="22" customHeight="1">
      <x:c r="A63" s="12"/>
      <x:c r="B63" s="12"/>
      <x:c r="C63" s="12"/>
      <x:c r="D63" s="12"/>
      <x:c r="E63" s="12"/>
      <x:c r="F63" s="12"/>
      <x:c r="G63" s="12"/>
      <x:c r="H63" s="12"/>
      <x:c r="I63" s="12"/>
      <x:c r="J63" s="12"/>
      <x:c r="K63" s="12"/>
      <x:c r="L63" s="12"/>
      <x:c r="M63" s="12"/>
      <x:c r="N63" s="12"/>
    </x:row>
    <x:row r="64" ht="22" customHeight="1">
      <x:c r="A64" s="12"/>
      <x:c r="B64" s="12"/>
      <x:c r="C64" s="12"/>
      <x:c r="D64" s="12"/>
      <x:c r="E64" s="12"/>
      <x:c r="F64" s="12"/>
      <x:c r="G64" s="12"/>
      <x:c r="H64" s="12"/>
      <x:c r="I64" s="12"/>
      <x:c r="J64" s="12"/>
      <x:c r="K64" s="12"/>
      <x:c r="L64" s="12"/>
      <x:c r="M64" s="12"/>
      <x:c r="N64" s="12"/>
    </x:row>
    <x:row r="65" ht="22" customHeight="1">
      <x:c r="A65" s="12"/>
      <x:c r="B65" s="12"/>
      <x:c r="C65" s="12"/>
      <x:c r="D65" s="12"/>
      <x:c r="E65" s="12"/>
      <x:c r="F65" s="12"/>
      <x:c r="G65" s="12"/>
      <x:c r="H65" s="12"/>
      <x:c r="I65" s="12"/>
      <x:c r="J65" s="12"/>
      <x:c r="K65" s="12"/>
      <x:c r="L65" s="12"/>
      <x:c r="M65" s="12"/>
      <x:c r="N65" s="12"/>
    </x:row>
    <x:row r="66" ht="22" customHeight="1">
      <x:c r="A66" s="12"/>
      <x:c r="B66" s="12"/>
      <x:c r="C66" s="12"/>
      <x:c r="D66" s="12"/>
      <x:c r="E66" s="12"/>
      <x:c r="F66" s="12"/>
      <x:c r="G66" s="12"/>
      <x:c r="H66" s="12"/>
      <x:c r="I66" s="12"/>
      <x:c r="J66" s="12"/>
      <x:c r="K66" s="12"/>
      <x:c r="L66" s="12"/>
      <x:c r="M66" s="12"/>
      <x:c r="N66" s="12"/>
    </x:row>
    <x:row r="67" ht="22" customHeight="1">
      <x:c r="A67" s="12"/>
      <x:c r="B67" s="12"/>
      <x:c r="C67" s="12"/>
      <x:c r="D67" s="12"/>
      <x:c r="E67" s="12"/>
      <x:c r="F67" s="12"/>
      <x:c r="G67" s="12"/>
      <x:c r="H67" s="12"/>
      <x:c r="I67" s="12"/>
      <x:c r="J67" s="12"/>
      <x:c r="K67" s="12"/>
      <x:c r="L67" s="12"/>
      <x:c r="M67" s="12"/>
      <x:c r="N67" s="12"/>
    </x:row>
    <x:row r="68" ht="22" customHeight="1">
      <x:c r="A68" s="12"/>
      <x:c r="B68" s="12"/>
      <x:c r="C68" s="12"/>
      <x:c r="D68" s="12"/>
      <x:c r="E68" s="12"/>
      <x:c r="F68" s="12"/>
      <x:c r="G68" s="12"/>
      <x:c r="H68" s="12"/>
      <x:c r="I68" s="12"/>
      <x:c r="J68" s="12"/>
      <x:c r="K68" s="12"/>
      <x:c r="L68" s="12"/>
      <x:c r="M68" s="12"/>
      <x:c r="N68" s="12"/>
    </x:row>
    <x:row r="69" ht="22" customHeight="1">
      <x:c r="A69" s="12"/>
      <x:c r="B69" s="12"/>
      <x:c r="C69" s="12"/>
      <x:c r="D69" s="12"/>
      <x:c r="E69" s="12"/>
      <x:c r="F69" s="12"/>
      <x:c r="G69" s="12"/>
      <x:c r="H69" s="12"/>
      <x:c r="I69" s="12"/>
      <x:c r="J69" s="12"/>
      <x:c r="K69" s="12"/>
      <x:c r="L69" s="12"/>
      <x:c r="M69" s="12"/>
      <x:c r="N69" s="12"/>
    </x:row>
    <x:row r="70" ht="22" customHeight="1">
      <x:c r="A70" s="12"/>
      <x:c r="B70" s="12"/>
      <x:c r="C70" s="12"/>
      <x:c r="D70" s="12"/>
      <x:c r="E70" s="12"/>
      <x:c r="F70" s="12"/>
      <x:c r="G70" s="12"/>
      <x:c r="H70" s="12"/>
      <x:c r="I70" s="12"/>
      <x:c r="J70" s="12"/>
      <x:c r="K70" s="12"/>
      <x:c r="L70" s="12"/>
      <x:c r="M70" s="12"/>
      <x:c r="N70" s="12"/>
    </x:row>
    <x:row r="71" ht="22" customHeight="1">
      <x:c r="A71" s="12"/>
      <x:c r="B71" s="12"/>
      <x:c r="C71" s="12"/>
      <x:c r="D71" s="12"/>
      <x:c r="E71" s="12"/>
      <x:c r="F71" s="12"/>
      <x:c r="G71" s="12"/>
      <x:c r="H71" s="12"/>
      <x:c r="I71" s="12"/>
      <x:c r="J71" s="12"/>
      <x:c r="K71" s="12"/>
      <x:c r="L71" s="12"/>
      <x:c r="M71" s="12"/>
      <x:c r="N71" s="12"/>
    </x:row>
    <x:row r="72" ht="22" customHeight="1">
      <x:c r="A72" s="12"/>
      <x:c r="B72" s="12"/>
      <x:c r="C72" s="12"/>
      <x:c r="D72" s="12"/>
      <x:c r="E72" s="12"/>
      <x:c r="F72" s="12"/>
      <x:c r="G72" s="12"/>
      <x:c r="H72" s="12"/>
      <x:c r="I72" s="12"/>
      <x:c r="J72" s="12"/>
      <x:c r="K72" s="12"/>
      <x:c r="L72" s="12"/>
      <x:c r="M72" s="12"/>
      <x:c r="N72" s="12"/>
    </x:row>
    <x:row r="73" ht="22" customHeight="1">
      <x:c r="A73" s="12"/>
      <x:c r="B73" s="12"/>
      <x:c r="C73" s="12"/>
      <x:c r="D73" s="12"/>
      <x:c r="E73" s="12"/>
      <x:c r="F73" s="12"/>
      <x:c r="G73" s="12"/>
      <x:c r="H73" s="12"/>
      <x:c r="I73" s="12"/>
      <x:c r="J73" s="12"/>
      <x:c r="K73" s="12"/>
      <x:c r="L73" s="12"/>
      <x:c r="M73" s="12"/>
      <x:c r="N73" s="12"/>
    </x:row>
    <x:row r="74" ht="22" customHeight="1">
      <x:c r="A74" s="12"/>
      <x:c r="B74" s="12"/>
      <x:c r="C74" s="12"/>
      <x:c r="D74" s="12"/>
      <x:c r="E74" s="12"/>
      <x:c r="F74" s="12"/>
      <x:c r="G74" s="12"/>
      <x:c r="H74" s="12"/>
      <x:c r="I74" s="12"/>
      <x:c r="J74" s="12"/>
      <x:c r="K74" s="12"/>
      <x:c r="L74" s="12"/>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9:L9"/>
    <x:mergeCell ref="C10:G10"/>
    <x:mergeCell ref="I10:L10"/>
    <x:mergeCell ref="C11:G11"/>
    <x:mergeCell ref="I11:L11"/>
    <x:mergeCell ref="C12:G12"/>
    <x:mergeCell ref="I12:L12"/>
    <x:mergeCell ref="C13:G13"/>
    <x:mergeCell ref="I13:L13"/>
    <x:mergeCell ref="C14:G14"/>
    <x:mergeCell ref="I14:L14"/>
    <x:mergeCell ref="C15:G15"/>
    <x:mergeCell ref="I15:L15"/>
    <x:mergeCell ref="C16:G16"/>
    <x:mergeCell ref="I16:L16"/>
    <x:mergeCell ref="C17:G17"/>
    <x:mergeCell ref="I17:L17"/>
    <x:mergeCell ref="C18:G18"/>
    <x:mergeCell ref="I18:L18"/>
    <x:mergeCell ref="C19:G19"/>
    <x:mergeCell ref="I19:L19"/>
    <x:mergeCell ref="C20:G20"/>
    <x:mergeCell ref="I20:L20"/>
    <x:mergeCell ref="C21:G21"/>
    <x:mergeCell ref="I21:L21"/>
    <x:mergeCell ref="C22:G22"/>
    <x:mergeCell ref="I22:L22"/>
    <x:mergeCell ref="C23:G23"/>
    <x:mergeCell ref="I23:L23"/>
    <x:mergeCell ref="C24:G24"/>
    <x:mergeCell ref="I24:L24"/>
    <x:mergeCell ref="C25:G25"/>
    <x:mergeCell ref="I25:L25"/>
    <x:mergeCell ref="C26:G26"/>
    <x:mergeCell ref="I26:L26"/>
    <x:mergeCell ref="C27:G27"/>
    <x:mergeCell ref="I27:L27"/>
    <x:mergeCell ref="C28:G28"/>
    <x:mergeCell ref="I28:L28"/>
    <x:mergeCell ref="C29:G29"/>
    <x:mergeCell ref="I29:L29"/>
    <x:mergeCell ref="C30:G30"/>
    <x:mergeCell ref="I30:L30"/>
    <x:mergeCell ref="C31:G31"/>
    <x:mergeCell ref="I31:L31"/>
    <x:mergeCell ref="C32:G32"/>
    <x:mergeCell ref="I32:L32"/>
    <x:mergeCell ref="C33:G33"/>
    <x:mergeCell ref="I33:L33"/>
    <x:mergeCell ref="C34:G34"/>
    <x:mergeCell ref="I34:L34"/>
    <x:mergeCell ref="C35:G35"/>
    <x:mergeCell ref="I35:L35"/>
    <x:mergeCell ref="C36:G36"/>
    <x:mergeCell ref="I36:L36"/>
    <x:mergeCell ref="C37:G37"/>
    <x:mergeCell ref="I37:L37"/>
    <x:mergeCell ref="C38:G38"/>
    <x:mergeCell ref="I38:L38"/>
    <x:mergeCell ref="C39:G39"/>
    <x:mergeCell ref="I39:L39"/>
    <x:mergeCell ref="C40:G40"/>
    <x:mergeCell ref="I40:L40"/>
    <x:mergeCell ref="C41:G41"/>
    <x:mergeCell ref="I41:L41"/>
    <x:mergeCell ref="C42:G42"/>
    <x:mergeCell ref="I42:L42"/>
    <x:mergeCell ref="C43:G43"/>
    <x:mergeCell ref="I43:L43"/>
    <x:mergeCell ref="C44:G44"/>
    <x:mergeCell ref="I44:L44"/>
    <x:mergeCell ref="C45:G45"/>
    <x:mergeCell ref="I45:L45"/>
    <x:mergeCell ref="C46:G46"/>
    <x:mergeCell ref="I46:L46"/>
    <x:mergeCell ref="A49:L52"/>
    <x:mergeCell ref="A54:L57"/>
  </x:mergeCells>
  <x:conditionalFormatting sqref="O11:O46">
    <x:cfRule type="expression" dxfId="4" priority="1">
      <x:formula>O11="Review safeguard"</x:formula>
    </x:cfRule>
  </x:conditionalFormatting>
  <x:pageMargins left="0.7" right="0.7" top="0.75" bottom="0.75" header="0.3" footer="0.3"/>
</x:worksheet>
</file>

<file path=xl/worksheets/sheet90.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23" hidden="0" customWidth="1"/>
    <x:col min="2" max="2" width="12" hidden="0" customWidth="1"/>
    <x:col min="3" max="3" width="12" hidden="0" customWidth="1"/>
    <x:col min="4" max="4" width="13" hidden="0" customWidth="1"/>
    <x:col min="5" max="5" width="16" hidden="0" customWidth="1"/>
    <x:col min="6" max="6" width="15" hidden="0" customWidth="1"/>
    <x:col min="7" max="7" width="16" hidden="0" customWidth="1"/>
    <x:col min="8" max="8" width="18" hidden="0" customWidth="1"/>
    <x:col min="9" max="9" width="16" hidden="0" customWidth="1"/>
    <x:col min="10" max="10" width="18" hidden="0" customWidth="1"/>
    <x:col min="11" max="11" width="19" hidden="0" customWidth="1"/>
    <x:col min="12" max="12" width="11" hidden="0" customWidth="1"/>
    <x:col min="13" max="13" width="11" hidden="0" customWidth="1"/>
    <x:col min="14" max="14" width="11" hidden="0" customWidth="1"/>
  </x:cols>
  <x:sheetData>
    <x:row r="1" ht="22" customHeight="1">
      <x:c r="A1" s="16" t="str">
        <x:v>D05 | PRACTICE EVIDENCE PROFILE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Original developmental indicators. Means are descriptive and require sufficient observed items; there is no overall proficiency score.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12"/>
      <x:c r="B8" s="12"/>
      <x:c r="C8" s="12"/>
      <x:c r="D8" s="12"/>
      <x:c r="E8" s="12"/>
      <x:c r="F8" s="12"/>
      <x:c r="G8" s="12"/>
      <x:c r="H8" s="12"/>
      <x:c r="I8" s="12"/>
      <x:c r="J8" s="12"/>
      <x:c r="K8" s="12"/>
      <x:c r="L8" s="12"/>
      <x:c r="M8" s="12"/>
      <x:c r="N8" s="12"/>
    </x:row>
    <x:row r="9" ht="22" customHeight="1">
      <x:c r="A9" s="12"/>
      <x:c r="B9" s="12"/>
      <x:c r="C9" s="12"/>
      <x:c r="D9" s="12"/>
      <x:c r="E9" s="12"/>
      <x:c r="F9" s="12"/>
      <x:c r="G9" s="12"/>
      <x:c r="H9" s="12"/>
      <x:c r="I9" s="12"/>
      <x:c r="J9" s="12"/>
      <x:c r="K9" s="12"/>
      <x:c r="L9" s="12"/>
      <x:c r="M9" s="12"/>
      <x:c r="N9" s="12"/>
    </x:row>
    <x:row r="10" ht="34" customHeight="1">
      <x:c r="A10" s="199" t="str">
        <x:v>Dimension</x:v>
      </x:c>
      <x:c r="B10" s="199" t="str">
        <x:v>Self valid</x:v>
      </x:c>
      <x:c r="C10" s="199" t="str">
        <x:v>Self N/O</x:v>
      </x:c>
      <x:c r="D10" s="199" t="str">
        <x:v>Self mean</x:v>
      </x:c>
      <x:c r="E10" s="199" t="str">
        <x:v>Observer valid</x:v>
      </x:c>
      <x:c r="F10" s="199" t="str">
        <x:v>Observer N/O</x:v>
      </x:c>
      <x:c r="G10" s="199" t="str">
        <x:v>Observer mean</x:v>
      </x:c>
      <x:c r="H10" s="199" t="str">
        <x:v>Self - observer</x:v>
      </x:c>
      <x:c r="I10" s="199" t="str">
        <x:v>Self coverage</x:v>
      </x:c>
      <x:c r="J10" s="199" t="str">
        <x:v>Observer coverage</x:v>
      </x:c>
      <x:c r="K10" s="199" t="str">
        <x:v>Safeguard flags</x:v>
      </x:c>
      <x:c r="L10" s="12"/>
      <x:c r="M10" s="12"/>
      <x:c r="N10" s="12"/>
    </x:row>
    <x:row r="11" ht="37" customHeight="1">
      <x:c r="A11" s="12" t="str">
        <x:v>Planning</x:v>
      </x:c>
      <x:c r="B11" s="12" t="n">
        <x:f>COUNT('D05 Evidence Review'!N11:N16)</x:f>
        <x:v>0</x:v>
      </x:c>
      <x:c r="C11" s="12" t="n">
        <x:f>COUNTIF('D05 Evidence Review'!M11:M16,"N/O")</x:f>
        <x:v>0</x:v>
      </x:c>
      <x:c r="D11" s="216" t="str">
        <x:f>IF(ISNUMBER('01 Setup'!$D$15),IF(AND('01 Setup'!$D$15&gt;=4,'01 Setup'!$D$15&lt;=6,MOD('01 Setup'!$D$15,1)=0,B11&gt;='01 Setup'!$D$15),SUM('D05 Evidence Review'!N11:N16)/B11,""),"")</x:f>
      </x:c>
      <x:c r="E11" s="208" t="n">
        <x:f>COUNT('D05 Observer'!N11:N16)</x:f>
        <x:v>0</x:v>
      </x:c>
      <x:c r="F11" s="208" t="n">
        <x:f>COUNTIF('D05 Observer'!M11:M16,"N/O")</x:f>
        <x:v>0</x:v>
      </x:c>
      <x:c r="G11" s="216" t="str">
        <x:f>IF(ISNUMBER('01 Setup'!$D$15),IF(AND('01 Setup'!$D$15&gt;=4,'01 Setup'!$D$15&lt;=6,MOD('01 Setup'!$D$15,1)=0,E11&gt;='01 Setup'!$D$15),SUM('D05 Observer'!N11:N16)/E11,""),"")</x:f>
      </x:c>
      <x:c r="H11" s="216" t="str">
        <x:f>IF(AND(ISNUMBER(D11),ISNUMBER(G11)),D11-G11,"")</x:f>
      </x:c>
      <x:c r="I11" s="224" t="n">
        <x:f>B11/COUNTA('D05 Evidence Review'!A11:A16)</x:f>
        <x:v>0</x:v>
      </x:c>
      <x:c r="J11" s="224" t="n">
        <x:f>E11/COUNTA('D05 Observer'!A11:A16)</x:f>
        <x:v>0</x:v>
      </x:c>
      <x:c r="K11" s="12" t="n">
        <x:f>COUNTIF('D05 Evidence Review'!O11:O16,"Review safeguard")+COUNTIF('D05 Observer'!O11:O16,"Review safeguard")</x:f>
        <x:v>0</x:v>
      </x:c>
      <x:c r="L11" s="12"/>
      <x:c r="M11" s="12"/>
      <x:c r="N11" s="12"/>
    </x:row>
    <x:row r="12" ht="37" customHeight="1">
      <x:c r="A12" s="12" t="str">
        <x:v>Meaning</x:v>
      </x:c>
      <x:c r="B12" s="12" t="n">
        <x:f>COUNT('D05 Evidence Review'!N17:N22)</x:f>
        <x:v>0</x:v>
      </x:c>
      <x:c r="C12" s="12" t="n">
        <x:f>COUNTIF('D05 Evidence Review'!M17:M22,"N/O")</x:f>
        <x:v>0</x:v>
      </x:c>
      <x:c r="D12" s="216" t="str">
        <x:f>IF(ISNUMBER('01 Setup'!$D$15),IF(AND('01 Setup'!$D$15&gt;=4,'01 Setup'!$D$15&lt;=6,MOD('01 Setup'!$D$15,1)=0,B12&gt;='01 Setup'!$D$15),SUM('D05 Evidence Review'!N17:N22)/B12,""),"")</x:f>
      </x:c>
      <x:c r="E12" s="208" t="n">
        <x:f>COUNT('D05 Observer'!N17:N22)</x:f>
        <x:v>0</x:v>
      </x:c>
      <x:c r="F12" s="208" t="n">
        <x:f>COUNTIF('D05 Observer'!M17:M22,"N/O")</x:f>
        <x:v>0</x:v>
      </x:c>
      <x:c r="G12" s="216" t="str">
        <x:f>IF(ISNUMBER('01 Setup'!$D$15),IF(AND('01 Setup'!$D$15&gt;=4,'01 Setup'!$D$15&lt;=6,MOD('01 Setup'!$D$15,1)=0,E12&gt;='01 Setup'!$D$15),SUM('D05 Observer'!N17:N22)/E12,""),"")</x:f>
      </x:c>
      <x:c r="H12" s="216" t="str">
        <x:f>IF(AND(ISNUMBER(D12),ISNUMBER(G12)),D12-G12,"")</x:f>
      </x:c>
      <x:c r="I12" s="224" t="n">
        <x:f>B12/COUNTA('D05 Evidence Review'!A17:A22)</x:f>
        <x:v>0</x:v>
      </x:c>
      <x:c r="J12" s="224" t="n">
        <x:f>E12/COUNTA('D05 Observer'!A17:A22)</x:f>
        <x:v>0</x:v>
      </x:c>
      <x:c r="K12" s="12" t="n">
        <x:f>COUNTIF('D05 Evidence Review'!O17:O22,"Review safeguard")+COUNTIF('D05 Observer'!O17:O22,"Review safeguard")</x:f>
        <x:v>0</x:v>
      </x:c>
      <x:c r="L12" s="12"/>
      <x:c r="M12" s="12"/>
      <x:c r="N12" s="12"/>
    </x:row>
    <x:row r="13" ht="37" customHeight="1">
      <x:c r="A13" s="12" t="str">
        <x:v>Confronting</x:v>
      </x:c>
      <x:c r="B13" s="12" t="n">
        <x:f>COUNT('D05 Evidence Review'!N23:N28)</x:f>
        <x:v>0</x:v>
      </x:c>
      <x:c r="C13" s="12" t="n">
        <x:f>COUNTIF('D05 Evidence Review'!M23:M28,"N/O")</x:f>
        <x:v>0</x:v>
      </x:c>
      <x:c r="D13" s="216" t="str">
        <x:f>IF(ISNUMBER('01 Setup'!$D$15),IF(AND('01 Setup'!$D$15&gt;=4,'01 Setup'!$D$15&lt;=6,MOD('01 Setup'!$D$15,1)=0,B13&gt;='01 Setup'!$D$15),SUM('D05 Evidence Review'!N23:N28)/B13,""),"")</x:f>
      </x:c>
      <x:c r="E13" s="208" t="n">
        <x:f>COUNT('D05 Observer'!N23:N28)</x:f>
        <x:v>0</x:v>
      </x:c>
      <x:c r="F13" s="208" t="n">
        <x:f>COUNTIF('D05 Observer'!M23:M28,"N/O")</x:f>
        <x:v>0</x:v>
      </x:c>
      <x:c r="G13" s="216" t="str">
        <x:f>IF(ISNUMBER('01 Setup'!$D$15),IF(AND('01 Setup'!$D$15&gt;=4,'01 Setup'!$D$15&lt;=6,MOD('01 Setup'!$D$15,1)=0,E13&gt;='01 Setup'!$D$15),SUM('D05 Observer'!N23:N28)/E13,""),"")</x:f>
      </x:c>
      <x:c r="H13" s="216" t="str">
        <x:f>IF(AND(ISNUMBER(D13),ISNUMBER(G13)),D13-G13,"")</x:f>
      </x:c>
      <x:c r="I13" s="224" t="n">
        <x:f>B13/COUNTA('D05 Evidence Review'!A23:A28)</x:f>
        <x:v>0</x:v>
      </x:c>
      <x:c r="J13" s="224" t="n">
        <x:f>E13/COUNTA('D05 Observer'!A23:A28)</x:f>
        <x:v>0</x:v>
      </x:c>
      <x:c r="K13" s="12" t="n">
        <x:f>COUNTIF('D05 Evidence Review'!O23:O28,"Review safeguard")+COUNTIF('D05 Observer'!O23:O28,"Review safeguard")</x:f>
        <x:v>0</x:v>
      </x:c>
      <x:c r="L13" s="12"/>
      <x:c r="M13" s="12"/>
      <x:c r="N13" s="12"/>
    </x:row>
    <x:row r="14" ht="37" customHeight="1">
      <x:c r="A14" s="12" t="str">
        <x:v>Feeling</x:v>
      </x:c>
      <x:c r="B14" s="12" t="n">
        <x:f>COUNT('D05 Evidence Review'!N29:N34)</x:f>
        <x:v>0</x:v>
      </x:c>
      <x:c r="C14" s="12" t="n">
        <x:f>COUNTIF('D05 Evidence Review'!M29:M34,"N/O")</x:f>
        <x:v>0</x:v>
      </x:c>
      <x:c r="D14" s="216" t="str">
        <x:f>IF(ISNUMBER('01 Setup'!$D$15),IF(AND('01 Setup'!$D$15&gt;=4,'01 Setup'!$D$15&lt;=6,MOD('01 Setup'!$D$15,1)=0,B14&gt;='01 Setup'!$D$15),SUM('D05 Evidence Review'!N29:N34)/B14,""),"")</x:f>
      </x:c>
      <x:c r="E14" s="208" t="n">
        <x:f>COUNT('D05 Observer'!N29:N34)</x:f>
        <x:v>0</x:v>
      </x:c>
      <x:c r="F14" s="208" t="n">
        <x:f>COUNTIF('D05 Observer'!M29:M34,"N/O")</x:f>
        <x:v>0</x:v>
      </x:c>
      <x:c r="G14" s="216" t="str">
        <x:f>IF(ISNUMBER('01 Setup'!$D$15),IF(AND('01 Setup'!$D$15&gt;=4,'01 Setup'!$D$15&lt;=6,MOD('01 Setup'!$D$15,1)=0,E14&gt;='01 Setup'!$D$15),SUM('D05 Observer'!N29:N34)/E14,""),"")</x:f>
      </x:c>
      <x:c r="H14" s="216" t="str">
        <x:f>IF(AND(ISNUMBER(D14),ISNUMBER(G14)),D14-G14,"")</x:f>
      </x:c>
      <x:c r="I14" s="224" t="n">
        <x:f>B14/COUNTA('D05 Evidence Review'!A29:A34)</x:f>
        <x:v>0</x:v>
      </x:c>
      <x:c r="J14" s="224" t="n">
        <x:f>E14/COUNTA('D05 Observer'!A29:A34)</x:f>
        <x:v>0</x:v>
      </x:c>
      <x:c r="K14" s="12" t="n">
        <x:f>COUNTIF('D05 Evidence Review'!O29:O34,"Review safeguard")+COUNTIF('D05 Observer'!O29:O34,"Review safeguard")</x:f>
        <x:v>0</x:v>
      </x:c>
      <x:c r="L14" s="12"/>
      <x:c r="M14" s="12"/>
      <x:c r="N14" s="12"/>
    </x:row>
    <x:row r="15" ht="37" customHeight="1">
      <x:c r="A15" s="12" t="str">
        <x:v>Structuring</x:v>
      </x:c>
      <x:c r="B15" s="12" t="n">
        <x:f>COUNT('D05 Evidence Review'!N35:N40)</x:f>
        <x:v>0</x:v>
      </x:c>
      <x:c r="C15" s="12" t="n">
        <x:f>COUNTIF('D05 Evidence Review'!M35:M40,"N/O")</x:f>
        <x:v>0</x:v>
      </x:c>
      <x:c r="D15" s="216" t="str">
        <x:f>IF(ISNUMBER('01 Setup'!$D$15),IF(AND('01 Setup'!$D$15&gt;=4,'01 Setup'!$D$15&lt;=6,MOD('01 Setup'!$D$15,1)=0,B15&gt;='01 Setup'!$D$15),SUM('D05 Evidence Review'!N35:N40)/B15,""),"")</x:f>
      </x:c>
      <x:c r="E15" s="208" t="n">
        <x:f>COUNT('D05 Observer'!N35:N40)</x:f>
        <x:v>0</x:v>
      </x:c>
      <x:c r="F15" s="208" t="n">
        <x:f>COUNTIF('D05 Observer'!M35:M40,"N/O")</x:f>
        <x:v>0</x:v>
      </x:c>
      <x:c r="G15" s="216" t="str">
        <x:f>IF(ISNUMBER('01 Setup'!$D$15),IF(AND('01 Setup'!$D$15&gt;=4,'01 Setup'!$D$15&lt;=6,MOD('01 Setup'!$D$15,1)=0,E15&gt;='01 Setup'!$D$15),SUM('D05 Observer'!N35:N40)/E15,""),"")</x:f>
      </x:c>
      <x:c r="H15" s="216" t="str">
        <x:f>IF(AND(ISNUMBER(D15),ISNUMBER(G15)),D15-G15,"")</x:f>
      </x:c>
      <x:c r="I15" s="224" t="n">
        <x:f>B15/COUNTA('D05 Evidence Review'!A35:A40)</x:f>
        <x:v>0</x:v>
      </x:c>
      <x:c r="J15" s="224" t="n">
        <x:f>E15/COUNTA('D05 Observer'!A35:A40)</x:f>
        <x:v>0</x:v>
      </x:c>
      <x:c r="K15" s="12" t="n">
        <x:f>COUNTIF('D05 Evidence Review'!O35:O40,"Review safeguard")+COUNTIF('D05 Observer'!O35:O40,"Review safeguard")</x:f>
        <x:v>0</x:v>
      </x:c>
      <x:c r="L15" s="12"/>
      <x:c r="M15" s="12"/>
      <x:c r="N15" s="12"/>
    </x:row>
    <x:row r="16" ht="37" customHeight="1">
      <x:c r="A16" s="12" t="str">
        <x:v>Valuing</x:v>
      </x:c>
      <x:c r="B16" s="12" t="n">
        <x:f>COUNT('D05 Evidence Review'!N41:N46)</x:f>
        <x:v>0</x:v>
      </x:c>
      <x:c r="C16" s="12" t="n">
        <x:f>COUNTIF('D05 Evidence Review'!M41:M46,"N/O")</x:f>
        <x:v>0</x:v>
      </x:c>
      <x:c r="D16" s="216" t="str">
        <x:f>IF(ISNUMBER('01 Setup'!$D$15),IF(AND('01 Setup'!$D$15&gt;=4,'01 Setup'!$D$15&lt;=6,MOD('01 Setup'!$D$15,1)=0,B16&gt;='01 Setup'!$D$15),SUM('D05 Evidence Review'!N41:N46)/B16,""),"")</x:f>
      </x:c>
      <x:c r="E16" s="208" t="n">
        <x:f>COUNT('D05 Observer'!N41:N46)</x:f>
        <x:v>0</x:v>
      </x:c>
      <x:c r="F16" s="208" t="n">
        <x:f>COUNTIF('D05 Observer'!M41:M46,"N/O")</x:f>
        <x:v>0</x:v>
      </x:c>
      <x:c r="G16" s="216" t="str">
        <x:f>IF(ISNUMBER('01 Setup'!$D$15),IF(AND('01 Setup'!$D$15&gt;=4,'01 Setup'!$D$15&lt;=6,MOD('01 Setup'!$D$15,1)=0,E16&gt;='01 Setup'!$D$15),SUM('D05 Observer'!N41:N46)/E16,""),"")</x:f>
      </x:c>
      <x:c r="H16" s="216" t="str">
        <x:f>IF(AND(ISNUMBER(D16),ISNUMBER(G16)),D16-G16,"")</x:f>
      </x:c>
      <x:c r="I16" s="224" t="n">
        <x:f>B16/COUNTA('D05 Evidence Review'!A41:A46)</x:f>
        <x:v>0</x:v>
      </x:c>
      <x:c r="J16" s="224" t="n">
        <x:f>E16/COUNTA('D05 Observer'!A41:A46)</x:f>
        <x:v>0</x:v>
      </x:c>
      <x:c r="K16" s="12" t="n">
        <x:f>COUNTIF('D05 Evidence Review'!O41:O46,"Review safeguard")+COUNTIF('D05 Observer'!O41:O46,"Review safeguard")</x:f>
        <x:v>0</x:v>
      </x:c>
      <x:c r="L16" s="12"/>
      <x:c r="M16" s="12"/>
      <x:c r="N16" s="12"/>
    </x:row>
    <x:row r="17" ht="22" customHeight="1">
      <x:c r="A17" s="12"/>
      <x:c r="B17" s="12"/>
      <x:c r="C17" s="12"/>
      <x:c r="D17" s="12"/>
      <x:c r="E17" s="12"/>
      <x:c r="F17" s="12"/>
      <x:c r="G17" s="12"/>
      <x:c r="H17" s="12"/>
      <x:c r="I17" s="12"/>
      <x:c r="J17" s="12"/>
      <x:c r="K17" s="12"/>
      <x:c r="L17" s="12"/>
      <x:c r="M17" s="12"/>
      <x:c r="N17" s="12"/>
    </x:row>
    <x:row r="18" ht="22" customHeight="1">
      <x:c r="A18" s="12"/>
      <x:c r="B18" s="12"/>
      <x:c r="C18" s="12"/>
      <x:c r="D18" s="12"/>
      <x:c r="E18" s="12"/>
      <x:c r="F18" s="12"/>
      <x:c r="G18" s="12"/>
      <x:c r="H18" s="12"/>
      <x:c r="I18" s="12"/>
      <x:c r="J18" s="12"/>
      <x:c r="K18" s="12"/>
      <x:c r="L18" s="12"/>
      <x:c r="M18" s="12"/>
      <x:c r="N18" s="12"/>
    </x:row>
    <x:row r="19" ht="22" customHeight="1">
      <x:c r="A19" s="12"/>
      <x:c r="B19" s="12"/>
      <x:c r="C19" s="12"/>
      <x:c r="D19" s="12"/>
      <x:c r="E19" s="12"/>
      <x:c r="F19" s="12"/>
      <x:c r="G19" s="12"/>
      <x:c r="H19" s="12"/>
      <x:c r="I19" s="12"/>
      <x:c r="J19" s="12"/>
      <x:c r="K19" s="12"/>
      <x:c r="L19" s="12"/>
      <x:c r="M19" s="12"/>
      <x:c r="N19" s="12"/>
    </x:row>
    <x:row r="20" ht="22" customHeight="1">
      <x:c r="A20" s="12"/>
      <x:c r="B20" s="12"/>
      <x:c r="C20" s="12"/>
      <x:c r="D20" s="12"/>
      <x:c r="E20" s="12"/>
      <x:c r="F20" s="12"/>
      <x:c r="G20" s="12"/>
      <x:c r="H20" s="12"/>
      <x:c r="I20" s="12"/>
      <x:c r="J20" s="12"/>
      <x:c r="K20" s="12"/>
      <x:c r="L20" s="12"/>
      <x:c r="M20" s="12"/>
      <x:c r="N20" s="12"/>
    </x:row>
    <x:row r="21" ht="22" customHeight="1">
      <x:c r="A21" s="12"/>
      <x:c r="B21" s="12"/>
      <x:c r="C21" s="12"/>
      <x:c r="D21" s="12"/>
      <x:c r="E21" s="12"/>
      <x:c r="F21" s="12"/>
      <x:c r="G21" s="12"/>
      <x:c r="H21" s="12"/>
      <x:c r="I21" s="12"/>
      <x:c r="J21" s="12"/>
      <x:c r="K21" s="12"/>
      <x:c r="L21" s="12"/>
      <x:c r="M21" s="12"/>
      <x:c r="N21" s="12"/>
    </x:row>
    <x:row r="22" ht="22" customHeight="1">
      <x:c r="A22" s="12"/>
      <x:c r="B22" s="12"/>
      <x:c r="C22" s="12"/>
      <x:c r="D22" s="12"/>
      <x:c r="E22" s="12"/>
      <x:c r="F22" s="12"/>
      <x:c r="G22" s="12"/>
      <x:c r="H22" s="12"/>
      <x:c r="I22" s="12"/>
      <x:c r="J22" s="12"/>
      <x:c r="K22" s="12"/>
      <x:c r="L22" s="12"/>
      <x:c r="M22" s="12"/>
      <x:c r="N22" s="12"/>
    </x:row>
    <x:row r="23" ht="22" customHeight="1">
      <x:c r="A23" s="12"/>
      <x:c r="B23" s="12"/>
      <x:c r="C23" s="12"/>
      <x:c r="D23" s="12"/>
      <x:c r="E23" s="12"/>
      <x:c r="F23" s="12"/>
      <x:c r="G23" s="12"/>
      <x:c r="H23" s="12"/>
      <x:c r="I23" s="12"/>
      <x:c r="J23" s="12"/>
      <x:c r="K23" s="12"/>
      <x:c r="L23" s="12"/>
      <x:c r="M23" s="12"/>
      <x:c r="N23" s="12"/>
    </x:row>
    <x:row r="24" ht="22" customHeight="1">
      <x:c r="A24" s="12"/>
      <x:c r="B24" s="12"/>
      <x:c r="C24" s="12"/>
      <x:c r="D24" s="12"/>
      <x:c r="E24" s="12"/>
      <x:c r="F24" s="12"/>
      <x:c r="G24" s="12"/>
      <x:c r="H24" s="12"/>
      <x:c r="I24" s="12"/>
      <x:c r="J24" s="12"/>
      <x:c r="K24" s="12"/>
      <x:c r="L24" s="12"/>
      <x:c r="M24" s="12"/>
      <x:c r="N24" s="12"/>
    </x:row>
    <x:row r="25" ht="22" customHeight="1">
      <x:c r="A25" s="12"/>
      <x:c r="B25" s="12"/>
      <x:c r="C25" s="12"/>
      <x:c r="D25" s="12"/>
      <x:c r="E25" s="12"/>
      <x:c r="F25" s="12"/>
      <x:c r="G25" s="12"/>
      <x:c r="H25" s="12"/>
      <x:c r="I25" s="12"/>
      <x:c r="J25" s="12"/>
      <x:c r="K25" s="12"/>
      <x:c r="L25" s="12"/>
      <x:c r="M25" s="12"/>
      <x:c r="N25" s="12"/>
    </x:row>
    <x:row r="26" ht="22" customHeight="1">
      <x:c r="A26" s="12"/>
      <x:c r="B26" s="12"/>
      <x:c r="C26" s="12"/>
      <x:c r="D26" s="12"/>
      <x:c r="E26" s="12"/>
      <x:c r="F26" s="12"/>
      <x:c r="G26" s="12"/>
      <x:c r="H26" s="12"/>
      <x:c r="I26" s="12"/>
      <x:c r="J26" s="12"/>
      <x:c r="K26" s="12"/>
      <x:c r="L26" s="12"/>
      <x:c r="M26" s="12"/>
      <x:c r="N26" s="12"/>
    </x:row>
    <x:row r="27" ht="22" customHeight="1">
      <x:c r="A27" s="12"/>
      <x:c r="B27" s="12"/>
      <x:c r="C27" s="12"/>
      <x:c r="D27" s="12"/>
      <x:c r="E27" s="12"/>
      <x:c r="F27" s="12"/>
      <x:c r="G27" s="12"/>
      <x:c r="H27" s="12"/>
      <x:c r="I27" s="12"/>
      <x:c r="J27" s="12"/>
      <x:c r="K27" s="12"/>
      <x:c r="L27" s="12"/>
      <x:c r="M27" s="12"/>
      <x:c r="N27" s="12"/>
    </x:row>
    <x:row r="28" ht="22" customHeight="1">
      <x:c r="A28" s="12"/>
      <x:c r="B28" s="12"/>
      <x:c r="C28" s="12"/>
      <x:c r="D28" s="12"/>
      <x:c r="E28" s="12"/>
      <x:c r="F28" s="12"/>
      <x:c r="G28" s="12"/>
      <x:c r="H28" s="12"/>
      <x:c r="I28" s="12"/>
      <x:c r="J28" s="12"/>
      <x:c r="K28" s="12"/>
      <x:c r="L28" s="12"/>
      <x:c r="M28" s="12"/>
      <x:c r="N28" s="12"/>
    </x:row>
    <x:row r="29" ht="22" customHeight="1">
      <x:c r="A29" s="12"/>
      <x:c r="B29" s="12"/>
      <x:c r="C29" s="12"/>
      <x:c r="D29" s="12"/>
      <x:c r="E29" s="12"/>
      <x:c r="F29" s="12"/>
      <x:c r="G29" s="12"/>
      <x:c r="H29" s="12"/>
      <x:c r="I29" s="12"/>
      <x:c r="J29" s="12"/>
      <x:c r="K29" s="12"/>
      <x:c r="L29" s="12"/>
      <x:c r="M29" s="12"/>
      <x:c r="N29" s="12"/>
    </x:row>
    <x:row r="30" ht="22" customHeight="1">
      <x:c r="A30" s="12"/>
      <x:c r="B30" s="12"/>
      <x:c r="C30" s="12"/>
      <x:c r="D30" s="12"/>
      <x:c r="E30" s="12"/>
      <x:c r="F30" s="12"/>
      <x:c r="G30" s="12"/>
      <x:c r="H30" s="12"/>
      <x:c r="I30" s="12"/>
      <x:c r="J30" s="12"/>
      <x:c r="K30" s="12"/>
      <x:c r="L30" s="12"/>
      <x:c r="M30" s="12"/>
      <x:c r="N30" s="12"/>
    </x:row>
    <x:row r="31" ht="22" customHeight="1">
      <x:c r="A31" s="12"/>
      <x:c r="B31" s="12"/>
      <x:c r="C31" s="12"/>
      <x:c r="D31" s="12"/>
      <x:c r="E31" s="12"/>
      <x:c r="F31" s="12"/>
      <x:c r="G31" s="12"/>
      <x:c r="H31" s="12"/>
      <x:c r="I31" s="12"/>
      <x:c r="J31" s="12"/>
      <x:c r="K31" s="12"/>
      <x:c r="L31" s="12"/>
      <x:c r="M31" s="12"/>
      <x:c r="N31" s="12"/>
    </x:row>
    <x:row r="32" ht="22" customHeight="1">
      <x:c r="A32" s="12"/>
      <x:c r="B32" s="12"/>
      <x:c r="C32" s="12"/>
      <x:c r="D32" s="12"/>
      <x:c r="E32" s="12"/>
      <x:c r="F32" s="12"/>
      <x:c r="G32" s="12"/>
      <x:c r="H32" s="12"/>
      <x:c r="I32" s="12"/>
      <x:c r="J32" s="12"/>
      <x:c r="K32" s="12"/>
      <x:c r="L32" s="12"/>
      <x:c r="M32" s="12"/>
      <x:c r="N32" s="12"/>
    </x:row>
    <x:row r="33" ht="22" customHeight="1">
      <x:c r="A33" s="12"/>
      <x:c r="B33" s="12"/>
      <x:c r="C33" s="12"/>
      <x:c r="D33" s="12"/>
      <x:c r="E33" s="12"/>
      <x:c r="F33" s="12"/>
      <x:c r="G33" s="12"/>
      <x:c r="H33" s="12"/>
      <x:c r="I33" s="12"/>
      <x:c r="J33" s="12"/>
      <x:c r="K33" s="12"/>
      <x:c r="L33" s="12"/>
      <x:c r="M33" s="12"/>
      <x:c r="N33" s="12"/>
    </x:row>
    <x:row r="34" ht="22" customHeight="1">
      <x:c r="A34" s="12"/>
      <x:c r="B34" s="12"/>
      <x:c r="C34" s="12"/>
      <x:c r="D34" s="12"/>
      <x:c r="E34" s="12"/>
      <x:c r="F34" s="12"/>
      <x:c r="G34" s="12"/>
      <x:c r="H34" s="12"/>
      <x:c r="I34" s="12"/>
      <x:c r="J34" s="12"/>
      <x:c r="K34" s="12"/>
      <x:c r="L34" s="12"/>
      <x:c r="M34" s="12"/>
      <x:c r="N34" s="12"/>
    </x:row>
    <x:row r="35" ht="22" customHeight="1">
      <x:c r="A35" s="12"/>
      <x:c r="B35" s="12"/>
      <x:c r="C35" s="12"/>
      <x:c r="D35" s="12"/>
      <x:c r="E35" s="12"/>
      <x:c r="F35" s="12"/>
      <x:c r="G35" s="12"/>
      <x:c r="H35" s="12"/>
      <x:c r="I35" s="12"/>
      <x:c r="J35" s="12"/>
      <x:c r="K35" s="12"/>
      <x:c r="L35" s="12"/>
      <x:c r="M35" s="12"/>
      <x:c r="N35" s="12"/>
    </x:row>
    <x:row r="36" ht="22" customHeight="1">
      <x:c r="A36" s="12"/>
      <x:c r="B36" s="12"/>
      <x:c r="C36" s="12"/>
      <x:c r="D36" s="12"/>
      <x:c r="E36" s="12"/>
      <x:c r="F36" s="12"/>
      <x:c r="G36" s="12"/>
      <x:c r="H36" s="12"/>
      <x:c r="I36" s="12"/>
      <x:c r="J36" s="12"/>
      <x:c r="K36" s="12"/>
      <x:c r="L36" s="12"/>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85" t="str">
        <x:v>Read differences alongside concrete evidence and opportunities to demonstrate the behaviour. A self-observer gap is not proof of bias, insight or actual competence. Safeguard flags count rater-item concerns and can include the same item from both raters; inspect the original records.</x:v>
      </x:c>
      <x:c r="B39" s="85"/>
      <x:c r="C39" s="85"/>
      <x:c r="D39" s="85"/>
      <x:c r="E39" s="85"/>
      <x:c r="F39" s="85"/>
      <x:c r="G39" s="85"/>
      <x:c r="H39" s="85"/>
      <x:c r="I39" s="85"/>
      <x:c r="J39" s="85"/>
      <x:c r="K39" s="85"/>
      <x:c r="L39" s="85"/>
      <x:c r="M39" s="12"/>
      <x:c r="N39" s="12"/>
    </x:row>
    <x:row r="40" ht="22" customHeight="1">
      <x:c r="A40" s="85"/>
      <x:c r="B40" s="85"/>
      <x:c r="C40" s="85"/>
      <x:c r="D40" s="85"/>
      <x:c r="E40" s="85"/>
      <x:c r="F40" s="85"/>
      <x:c r="G40" s="85"/>
      <x:c r="H40" s="85"/>
      <x:c r="I40" s="85"/>
      <x:c r="J40" s="85"/>
      <x:c r="K40" s="85"/>
      <x:c r="L40" s="85"/>
      <x:c r="M40" s="12"/>
      <x:c r="N40" s="12"/>
    </x:row>
    <x:row r="41" ht="22" customHeight="1">
      <x:c r="A41" s="85"/>
      <x:c r="B41" s="85"/>
      <x:c r="C41" s="85"/>
      <x:c r="D41" s="85"/>
      <x:c r="E41" s="85"/>
      <x:c r="F41" s="85"/>
      <x:c r="G41" s="85"/>
      <x:c r="H41" s="85"/>
      <x:c r="I41" s="85"/>
      <x:c r="J41" s="85"/>
      <x:c r="K41" s="85"/>
      <x:c r="L41" s="85"/>
      <x:c r="M41" s="12"/>
      <x:c r="N41" s="12"/>
    </x:row>
    <x:row r="42" ht="22" customHeight="1">
      <x:c r="A42" s="85"/>
      <x:c r="B42" s="85"/>
      <x:c r="C42" s="85"/>
      <x:c r="D42" s="85"/>
      <x:c r="E42" s="85"/>
      <x:c r="F42" s="85"/>
      <x:c r="G42" s="85"/>
      <x:c r="H42" s="85"/>
      <x:c r="I42" s="85"/>
      <x:c r="J42" s="85"/>
      <x:c r="K42" s="85"/>
      <x:c r="L42" s="85"/>
      <x:c r="M42" s="12"/>
      <x:c r="N42" s="12"/>
    </x:row>
    <x:row r="43" ht="22" customHeight="1">
      <x:c r="A43" s="85"/>
      <x:c r="B43" s="85"/>
      <x:c r="C43" s="85"/>
      <x:c r="D43" s="85"/>
      <x:c r="E43" s="85"/>
      <x:c r="F43" s="85"/>
      <x:c r="G43" s="85"/>
      <x:c r="H43" s="85"/>
      <x:c r="I43" s="85"/>
      <x:c r="J43" s="85"/>
      <x:c r="K43" s="85"/>
      <x:c r="L43" s="85"/>
      <x:c r="M43" s="12"/>
      <x:c r="N43" s="12"/>
    </x:row>
    <x:row r="44" ht="22" customHeight="1">
      <x:c r="A44" s="12"/>
      <x:c r="B44" s="12"/>
      <x:c r="C44" s="12"/>
      <x:c r="D44" s="12"/>
      <x:c r="E44" s="12"/>
      <x:c r="F44" s="12"/>
      <x:c r="G44" s="12"/>
      <x:c r="H44" s="12"/>
      <x:c r="I44" s="12"/>
      <x:c r="J44" s="12"/>
      <x:c r="K44" s="12"/>
      <x:c r="L44" s="12"/>
      <x:c r="M44" s="12"/>
      <x:c r="N44" s="12"/>
    </x:row>
    <x:row r="45" ht="22" customHeight="1">
      <x:c r="A45" s="77" t="str">
        <x:v>Examples, observer notes and self-reflections are private developmental material. Do not send this entire workbook as a participant feedback form. Missing, invalid or N/O responses never become zero quality ratings.</x:v>
      </x:c>
      <x:c r="B45" s="77"/>
      <x:c r="C45" s="77"/>
      <x:c r="D45" s="77"/>
      <x:c r="E45" s="77"/>
      <x:c r="F45" s="77"/>
      <x:c r="G45" s="77"/>
      <x:c r="H45" s="77"/>
      <x:c r="I45" s="77"/>
      <x:c r="J45" s="77"/>
      <x:c r="K45" s="77"/>
      <x:c r="L45" s="77"/>
      <x:c r="M45" s="12"/>
      <x:c r="N45" s="12"/>
    </x:row>
    <x:row r="46" ht="22" customHeight="1">
      <x:c r="A46" s="77"/>
      <x:c r="B46" s="77"/>
      <x:c r="C46" s="77"/>
      <x:c r="D46" s="77"/>
      <x:c r="E46" s="77"/>
      <x:c r="F46" s="77"/>
      <x:c r="G46" s="77"/>
      <x:c r="H46" s="77"/>
      <x:c r="I46" s="77"/>
      <x:c r="J46" s="77"/>
      <x:c r="K46" s="77"/>
      <x:c r="L46" s="77"/>
      <x:c r="M46" s="12"/>
      <x:c r="N46" s="12"/>
    </x:row>
    <x:row r="47" ht="22" customHeight="1">
      <x:c r="A47" s="77"/>
      <x:c r="B47" s="77"/>
      <x:c r="C47" s="77"/>
      <x:c r="D47" s="77"/>
      <x:c r="E47" s="77"/>
      <x:c r="F47" s="77"/>
      <x:c r="G47" s="77"/>
      <x:c r="H47" s="77"/>
      <x:c r="I47" s="77"/>
      <x:c r="J47" s="77"/>
      <x:c r="K47" s="77"/>
      <x:c r="L47" s="77"/>
      <x:c r="M47" s="12"/>
      <x:c r="N47" s="12"/>
    </x:row>
    <x:row r="48" ht="22" customHeight="1">
      <x:c r="A48" s="77"/>
      <x:c r="B48" s="77"/>
      <x:c r="C48" s="77"/>
      <x:c r="D48" s="77"/>
      <x:c r="E48" s="77"/>
      <x:c r="F48" s="77"/>
      <x:c r="G48" s="77"/>
      <x:c r="H48" s="77"/>
      <x:c r="I48" s="77"/>
      <x:c r="J48" s="77"/>
      <x:c r="K48" s="77"/>
      <x:c r="L48" s="77"/>
      <x:c r="M48" s="12"/>
      <x:c r="N48" s="12"/>
    </x:row>
    <x:row r="49" ht="22" customHeight="1">
      <x:c r="A49" s="12"/>
      <x:c r="B49" s="12"/>
      <x:c r="C49" s="12"/>
      <x:c r="D49" s="12"/>
      <x:c r="E49" s="12"/>
      <x:c r="F49" s="12"/>
      <x:c r="G49" s="12"/>
      <x:c r="H49" s="12"/>
      <x:c r="I49" s="12"/>
      <x:c r="J49" s="12"/>
      <x:c r="K49" s="12"/>
      <x:c r="L49" s="12"/>
      <x:c r="M49" s="12"/>
      <x:c r="N49" s="12"/>
    </x:row>
    <x:row r="50" ht="22" customHeight="1">
      <x:c r="A50" s="12"/>
      <x:c r="B50" s="12"/>
      <x:c r="C50" s="12"/>
      <x:c r="D50" s="12"/>
      <x:c r="E50" s="12"/>
      <x:c r="F50" s="12"/>
      <x:c r="G50" s="12"/>
      <x:c r="H50" s="12"/>
      <x:c r="I50" s="12"/>
      <x:c r="J50" s="12"/>
      <x:c r="K50" s="12"/>
      <x:c r="L50" s="12"/>
      <x:c r="M50" s="12"/>
      <x:c r="N50" s="12"/>
    </x:row>
    <x:row r="51" ht="22" customHeight="1">
      <x:c r="A51" s="12"/>
      <x:c r="B51" s="12"/>
      <x:c r="C51" s="12"/>
      <x:c r="D51" s="12"/>
      <x:c r="E51" s="12"/>
      <x:c r="F51" s="12"/>
      <x:c r="G51" s="12"/>
      <x:c r="H51" s="12"/>
      <x:c r="I51" s="12"/>
      <x:c r="J51" s="12"/>
      <x:c r="K51" s="12"/>
      <x:c r="L51" s="12"/>
      <x:c r="M51" s="12"/>
      <x:c r="N51" s="12"/>
    </x:row>
    <x:row r="52" ht="22" customHeight="1">
      <x:c r="A52" s="12"/>
      <x:c r="B52" s="12"/>
      <x:c r="C52" s="12"/>
      <x:c r="D52" s="12"/>
      <x:c r="E52" s="12"/>
      <x:c r="F52" s="12"/>
      <x:c r="G52" s="12"/>
      <x:c r="H52" s="12"/>
      <x:c r="I52" s="12"/>
      <x:c r="J52" s="12"/>
      <x:c r="K52" s="12"/>
      <x:c r="L52" s="12"/>
      <x:c r="M52" s="12"/>
      <x:c r="N52" s="12"/>
    </x:row>
    <x:row r="53" ht="22" customHeight="1">
      <x:c r="A53" s="12"/>
      <x:c r="B53" s="12"/>
      <x:c r="C53" s="12"/>
      <x:c r="D53" s="12"/>
      <x:c r="E53" s="12"/>
      <x:c r="F53" s="12"/>
      <x:c r="G53" s="12"/>
      <x:c r="H53" s="12"/>
      <x:c r="I53" s="12"/>
      <x:c r="J53" s="12"/>
      <x:c r="K53" s="12"/>
      <x:c r="L53" s="12"/>
      <x:c r="M53" s="12"/>
      <x:c r="N53" s="12"/>
    </x:row>
    <x:row r="54" ht="22" customHeight="1">
      <x:c r="A54" s="12"/>
      <x:c r="B54" s="12"/>
      <x:c r="C54" s="12"/>
      <x:c r="D54" s="12"/>
      <x:c r="E54" s="12"/>
      <x:c r="F54" s="12"/>
      <x:c r="G54" s="12"/>
      <x:c r="H54" s="12"/>
      <x:c r="I54" s="12"/>
      <x:c r="J54" s="12"/>
      <x:c r="K54" s="12"/>
      <x:c r="L54" s="12"/>
      <x:c r="M54" s="12"/>
      <x:c r="N54" s="12"/>
    </x:row>
    <x:row r="55" ht="22" customHeight="1">
      <x:c r="A55" s="12"/>
      <x:c r="B55" s="12"/>
      <x:c r="C55" s="12"/>
      <x:c r="D55" s="12"/>
      <x:c r="E55" s="12"/>
      <x:c r="F55" s="12"/>
      <x:c r="G55" s="12"/>
      <x:c r="H55" s="12"/>
      <x:c r="I55" s="12"/>
      <x:c r="J55" s="12"/>
      <x:c r="K55" s="12"/>
      <x:c r="L55" s="12"/>
      <x:c r="M55" s="12"/>
      <x:c r="N55" s="12"/>
    </x:row>
    <x:row r="56" ht="22" customHeight="1">
      <x:c r="A56" s="12"/>
      <x:c r="B56" s="12"/>
      <x:c r="C56" s="12"/>
      <x:c r="D56" s="12"/>
      <x:c r="E56" s="12"/>
      <x:c r="F56" s="12"/>
      <x:c r="G56" s="12"/>
      <x:c r="H56" s="12"/>
      <x:c r="I56" s="12"/>
      <x:c r="J56" s="12"/>
      <x:c r="K56" s="12"/>
      <x:c r="L56" s="12"/>
      <x:c r="M56" s="12"/>
      <x:c r="N56" s="12"/>
    </x:row>
    <x:row r="57" ht="22" customHeight="1">
      <x:c r="A57" s="12"/>
      <x:c r="B57" s="12"/>
      <x:c r="C57" s="12"/>
      <x:c r="D57" s="12"/>
      <x:c r="E57" s="12"/>
      <x:c r="F57" s="12"/>
      <x:c r="G57" s="12"/>
      <x:c r="H57" s="12"/>
      <x:c r="I57" s="12"/>
      <x:c r="J57" s="12"/>
      <x:c r="K57" s="12"/>
      <x:c r="L57" s="12"/>
      <x:c r="M57" s="12"/>
      <x:c r="N57" s="12"/>
    </x:row>
    <x:row r="58" ht="22" customHeight="1">
      <x:c r="A58" s="12"/>
      <x:c r="B58" s="12"/>
      <x:c r="C58" s="12"/>
      <x:c r="D58" s="12"/>
      <x:c r="E58" s="12"/>
      <x:c r="F58" s="12"/>
      <x:c r="G58" s="12"/>
      <x:c r="H58" s="12"/>
      <x:c r="I58" s="12"/>
      <x:c r="J58" s="12"/>
      <x:c r="K58" s="12"/>
      <x:c r="L58" s="12"/>
      <x:c r="M58" s="12"/>
      <x:c r="N58" s="12"/>
    </x:row>
    <x:row r="59" ht="22" customHeight="1">
      <x:c r="A59" s="12"/>
      <x:c r="B59" s="12"/>
      <x:c r="C59" s="12"/>
      <x:c r="D59" s="12"/>
      <x:c r="E59" s="12"/>
      <x:c r="F59" s="12"/>
      <x:c r="G59" s="12"/>
      <x:c r="H59" s="12"/>
      <x:c r="I59" s="12"/>
      <x:c r="J59" s="12"/>
      <x:c r="K59" s="12"/>
      <x:c r="L59" s="12"/>
      <x:c r="M59" s="12"/>
      <x:c r="N59" s="12"/>
    </x:row>
    <x:row r="60" ht="22" customHeight="1">
      <x:c r="A60" s="12"/>
      <x:c r="B60" s="12"/>
      <x:c r="C60" s="12"/>
      <x:c r="D60" s="12"/>
      <x:c r="E60" s="12"/>
      <x:c r="F60" s="12"/>
      <x:c r="G60" s="12"/>
      <x:c r="H60" s="12"/>
      <x:c r="I60" s="12"/>
      <x:c r="J60" s="12"/>
      <x:c r="K60" s="12"/>
      <x:c r="L60" s="12"/>
      <x:c r="M60" s="12"/>
      <x:c r="N60" s="12"/>
    </x:row>
    <x:row r="61" ht="22" customHeight="1">
      <x:c r="A61" s="12"/>
      <x:c r="B61" s="12"/>
      <x:c r="C61" s="12"/>
      <x:c r="D61" s="12"/>
      <x:c r="E61" s="12"/>
      <x:c r="F61" s="12"/>
      <x:c r="G61" s="12"/>
      <x:c r="H61" s="12"/>
      <x:c r="I61" s="12"/>
      <x:c r="J61" s="12"/>
      <x:c r="K61" s="12"/>
      <x:c r="L61" s="12"/>
      <x:c r="M61" s="12"/>
      <x:c r="N61" s="12"/>
    </x:row>
    <x:row r="62" ht="22" customHeight="1">
      <x:c r="A62" s="12"/>
      <x:c r="B62" s="12"/>
      <x:c r="C62" s="12"/>
      <x:c r="D62" s="12"/>
      <x:c r="E62" s="12"/>
      <x:c r="F62" s="12"/>
      <x:c r="G62" s="12"/>
      <x:c r="H62" s="12"/>
      <x:c r="I62" s="12"/>
      <x:c r="J62" s="12"/>
      <x:c r="K62" s="12"/>
      <x:c r="L62" s="12"/>
      <x:c r="M62" s="12"/>
      <x:c r="N62" s="12"/>
    </x:row>
    <x:row r="63" ht="22" customHeight="1">
      <x:c r="A63" s="12"/>
      <x:c r="B63" s="12"/>
      <x:c r="C63" s="12"/>
      <x:c r="D63" s="12"/>
      <x:c r="E63" s="12"/>
      <x:c r="F63" s="12"/>
      <x:c r="G63" s="12"/>
      <x:c r="H63" s="12"/>
      <x:c r="I63" s="12"/>
      <x:c r="J63" s="12"/>
      <x:c r="K63" s="12"/>
      <x:c r="L63" s="12"/>
      <x:c r="M63" s="12"/>
      <x:c r="N63" s="12"/>
    </x:row>
    <x:row r="64" ht="22" customHeight="1">
      <x:c r="A64" s="12"/>
      <x:c r="B64" s="12"/>
      <x:c r="C64" s="12"/>
      <x:c r="D64" s="12"/>
      <x:c r="E64" s="12"/>
      <x:c r="F64" s="12"/>
      <x:c r="G64" s="12"/>
      <x:c r="H64" s="12"/>
      <x:c r="I64" s="12"/>
      <x:c r="J64" s="12"/>
      <x:c r="K64" s="12"/>
      <x:c r="L64" s="12"/>
      <x:c r="M64" s="12"/>
      <x:c r="N64" s="12"/>
    </x:row>
    <x:row r="65" ht="22" customHeight="1">
      <x:c r="A65" s="12"/>
      <x:c r="B65" s="12"/>
      <x:c r="C65" s="12"/>
      <x:c r="D65" s="12"/>
      <x:c r="E65" s="12"/>
      <x:c r="F65" s="12"/>
      <x:c r="G65" s="12"/>
      <x:c r="H65" s="12"/>
      <x:c r="I65" s="12"/>
      <x:c r="J65" s="12"/>
      <x:c r="K65" s="12"/>
      <x:c r="L65" s="12"/>
      <x:c r="M65" s="12"/>
      <x:c r="N65" s="12"/>
    </x:row>
    <x:row r="66" ht="22" customHeight="1">
      <x:c r="A66" s="12"/>
      <x:c r="B66" s="12"/>
      <x:c r="C66" s="12"/>
      <x:c r="D66" s="12"/>
      <x:c r="E66" s="12"/>
      <x:c r="F66" s="12"/>
      <x:c r="G66" s="12"/>
      <x:c r="H66" s="12"/>
      <x:c r="I66" s="12"/>
      <x:c r="J66" s="12"/>
      <x:c r="K66" s="12"/>
      <x:c r="L66" s="12"/>
      <x:c r="M66" s="12"/>
      <x:c r="N66" s="12"/>
    </x:row>
    <x:row r="67" ht="22" customHeight="1">
      <x:c r="A67" s="12"/>
      <x:c r="B67" s="12"/>
      <x:c r="C67" s="12"/>
      <x:c r="D67" s="12"/>
      <x:c r="E67" s="12"/>
      <x:c r="F67" s="12"/>
      <x:c r="G67" s="12"/>
      <x:c r="H67" s="12"/>
      <x:c r="I67" s="12"/>
      <x:c r="J67" s="12"/>
      <x:c r="K67" s="12"/>
      <x:c r="L67" s="12"/>
      <x:c r="M67" s="12"/>
      <x:c r="N67" s="12"/>
    </x:row>
    <x:row r="68" ht="22" customHeight="1">
      <x:c r="A68" s="12"/>
      <x:c r="B68" s="12"/>
      <x:c r="C68" s="12"/>
      <x:c r="D68" s="12"/>
      <x:c r="E68" s="12"/>
      <x:c r="F68" s="12"/>
      <x:c r="G68" s="12"/>
      <x:c r="H68" s="12"/>
      <x:c r="I68" s="12"/>
      <x:c r="J68" s="12"/>
      <x:c r="K68" s="12"/>
      <x:c r="L68" s="12"/>
      <x:c r="M68" s="12"/>
      <x:c r="N68" s="12"/>
    </x:row>
    <x:row r="69" ht="22" customHeight="1">
      <x:c r="A69" s="12"/>
      <x:c r="B69" s="12"/>
      <x:c r="C69" s="12"/>
      <x:c r="D69" s="12"/>
      <x:c r="E69" s="12"/>
      <x:c r="F69" s="12"/>
      <x:c r="G69" s="12"/>
      <x:c r="H69" s="12"/>
      <x:c r="I69" s="12"/>
      <x:c r="J69" s="12"/>
      <x:c r="K69" s="12"/>
      <x:c r="L69" s="12"/>
      <x:c r="M69" s="12"/>
      <x:c r="N69" s="12"/>
    </x:row>
    <x:row r="70" ht="22" customHeight="1">
      <x:c r="A70" s="12"/>
      <x:c r="B70" s="12"/>
      <x:c r="C70" s="12"/>
      <x:c r="D70" s="12"/>
      <x:c r="E70" s="12"/>
      <x:c r="F70" s="12"/>
      <x:c r="G70" s="12"/>
      <x:c r="H70" s="12"/>
      <x:c r="I70" s="12"/>
      <x:c r="J70" s="12"/>
      <x:c r="K70" s="12"/>
      <x:c r="L70" s="12"/>
      <x:c r="M70" s="12"/>
      <x:c r="N70" s="12"/>
    </x:row>
    <x:row r="71" ht="22" customHeight="1">
      <x:c r="A71" s="12"/>
      <x:c r="B71" s="12"/>
      <x:c r="C71" s="12"/>
      <x:c r="D71" s="12"/>
      <x:c r="E71" s="12"/>
      <x:c r="F71" s="12"/>
      <x:c r="G71" s="12"/>
      <x:c r="H71" s="12"/>
      <x:c r="I71" s="12"/>
      <x:c r="J71" s="12"/>
      <x:c r="K71" s="12"/>
      <x:c r="L71" s="12"/>
      <x:c r="M71" s="12"/>
      <x:c r="N71" s="12"/>
    </x:row>
    <x:row r="72" ht="22" customHeight="1">
      <x:c r="A72" s="12"/>
      <x:c r="B72" s="12"/>
      <x:c r="C72" s="12"/>
      <x:c r="D72" s="12"/>
      <x:c r="E72" s="12"/>
      <x:c r="F72" s="12"/>
      <x:c r="G72" s="12"/>
      <x:c r="H72" s="12"/>
      <x:c r="I72" s="12"/>
      <x:c r="J72" s="12"/>
      <x:c r="K72" s="12"/>
      <x:c r="L72" s="12"/>
      <x:c r="M72" s="12"/>
      <x:c r="N72" s="12"/>
    </x:row>
    <x:row r="73" ht="22" customHeight="1">
      <x:c r="A73" s="12"/>
      <x:c r="B73" s="12"/>
      <x:c r="C73" s="12"/>
      <x:c r="D73" s="12"/>
      <x:c r="E73" s="12"/>
      <x:c r="F73" s="12"/>
      <x:c r="G73" s="12"/>
      <x:c r="H73" s="12"/>
      <x:c r="I73" s="12"/>
      <x:c r="J73" s="12"/>
      <x:c r="K73" s="12"/>
      <x:c r="L73" s="12"/>
      <x:c r="M73" s="12"/>
      <x:c r="N73" s="12"/>
    </x:row>
    <x:row r="74" ht="22" customHeight="1">
      <x:c r="A74" s="12"/>
      <x:c r="B74" s="12"/>
      <x:c r="C74" s="12"/>
      <x:c r="D74" s="12"/>
      <x:c r="E74" s="12"/>
      <x:c r="F74" s="12"/>
      <x:c r="G74" s="12"/>
      <x:c r="H74" s="12"/>
      <x:c r="I74" s="12"/>
      <x:c r="J74" s="12"/>
      <x:c r="K74" s="12"/>
      <x:c r="L74" s="12"/>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39:L43"/>
    <x:mergeCell ref="A45:L48"/>
  </x:mergeCells>
  <x:pageMargins left="0.7" right="0.7" top="0.75" bottom="0.75" header="0.3" footer="0.3"/>
  <x:drawing xmlns:r="http://schemas.openxmlformats.org/officeDocument/2006/relationships" r:id="R0b3aba7f73294047"/>
</x:worksheet>
</file>

<file path=xl/worksheets/sheet91.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23" hidden="0" customWidth="1"/>
    <x:col min="28" max="28" width="16" hidden="0" customWidth="1"/>
    <x:col min="29" max="29" width="16" hidden="0" customWidth="1"/>
    <x:col min="30" max="30" width="16" hidden="0" customWidth="1"/>
    <x:col min="31" max="31" width="16" hidden="0" customWidth="1"/>
    <x:col min="32" max="32" width="16" hidden="0" customWidth="1"/>
    <x:col min="33" max="33" width="16" hidden="0" customWidth="1"/>
    <x:col min="34" max="34" width="16" hidden="0" customWidth="1"/>
    <x:col min="35" max="35" width="16" hidden="0" customWidth="1"/>
    <x:col min="36" max="36" width="16" hidden="0" customWidth="1"/>
    <x:col min="37" max="37" width="16" hidden="0" customWidth="1"/>
    <x:col min="38" max="38" width="16" hidden="0" customWidth="1"/>
    <x:col min="39" max="39" width="16" hidden="0" customWidth="1"/>
  </x:cols>
  <x:sheetData>
    <x:row r="1" ht="22" customHeight="1">
      <x:c r="A1" s="16" t="str">
        <x:v>D08 | PARTICIPANT FEEDBACK INPUT</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Up to 50 optional anonymous responses. Do not record names. Use 1 Strongly disagree, 2 Disagree, 3 Agree, 4 Strongly agree, or N/O.</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12"/>
      <x:c r="B8" s="12"/>
      <x:c r="C8" s="12"/>
      <x:c r="D8" s="12"/>
      <x:c r="E8" s="12"/>
      <x:c r="F8" s="12"/>
      <x:c r="G8" s="12"/>
      <x:c r="H8" s="12"/>
      <x:c r="I8" s="12"/>
      <x:c r="J8" s="12"/>
      <x:c r="K8" s="12"/>
      <x:c r="L8" s="12"/>
      <x:c r="M8" s="12"/>
      <x:c r="N8" s="12"/>
    </x:row>
    <x:row r="9" ht="22" customHeight="1">
      <x:c r="A9" s="12"/>
      <x:c r="B9" s="12"/>
      <x:c r="C9" s="12"/>
      <x:c r="D9" s="12"/>
      <x:c r="E9" s="12"/>
      <x:c r="F9" s="12"/>
      <x:c r="G9" s="12"/>
      <x:c r="H9" s="12"/>
      <x:c r="I9" s="12"/>
      <x:c r="J9" s="12"/>
      <x:c r="K9" s="12"/>
      <x:c r="L9" s="12"/>
      <x:c r="M9" s="12"/>
      <x:c r="N9" s="12"/>
    </x:row>
    <x:row r="10" ht="27" customHeight="1">
      <x:c r="A10" s="68" t="str">
        <x:v>Response ID</x:v>
      </x:c>
      <x:c r="B10" s="68" t="str">
        <x:v>Item 1</x:v>
      </x:c>
      <x:c r="C10" s="68" t="str">
        <x:v>Item 2</x:v>
      </x:c>
      <x:c r="D10" s="68" t="str">
        <x:v>Item 3</x:v>
      </x:c>
      <x:c r="E10" s="68" t="str">
        <x:v>Item 4</x:v>
      </x:c>
      <x:c r="F10" s="68" t="str">
        <x:v>Item 5</x:v>
      </x:c>
      <x:c r="G10" s="68" t="str">
        <x:v>Item 6</x:v>
      </x:c>
      <x:c r="H10" s="68" t="str">
        <x:v>Item 7</x:v>
      </x:c>
      <x:c r="I10" s="68" t="str">
        <x:v>Item 8</x:v>
      </x:c>
      <x:c r="J10" s="68" t="str">
        <x:v>Item 9</x:v>
      </x:c>
      <x:c r="K10" s="68" t="str">
        <x:v>Item 10</x:v>
      </x:c>
      <x:c r="L10" s="68" t="str">
        <x:v>Item 11</x:v>
      </x:c>
      <x:c r="M10" s="68" t="str">
        <x:v>Item 12</x:v>
      </x:c>
      <x:c r="N10" s="68" t="str">
        <x:v>Entry check</x:v>
      </x:c>
      <x:c r="O10" s="242"/>
      <x:c r="P10" s="242" t="str">
        <x:v>Valid 1</x:v>
      </x:c>
      <x:c r="Q10" s="242" t="str">
        <x:v>Valid 2</x:v>
      </x:c>
      <x:c r="R10" s="242" t="str">
        <x:v>Valid 3</x:v>
      </x:c>
      <x:c r="S10" s="242" t="str">
        <x:v>Valid 4</x:v>
      </x:c>
      <x:c r="T10" s="242" t="str">
        <x:v>Valid 5</x:v>
      </x:c>
      <x:c r="U10" s="242" t="str">
        <x:v>Valid 6</x:v>
      </x:c>
      <x:c r="V10" s="242" t="str">
        <x:v>Valid 7</x:v>
      </x:c>
      <x:c r="W10" s="242" t="str">
        <x:v>Valid 8</x:v>
      </x:c>
      <x:c r="X10" s="242" t="str">
        <x:v>Valid 9</x:v>
      </x:c>
      <x:c r="Y10" s="242" t="str">
        <x:v>Valid 10</x:v>
      </x:c>
      <x:c r="Z10" s="242" t="str">
        <x:v>Valid 11</x:v>
      </x:c>
      <x:c r="AA10" s="242" t="str">
        <x:v>Valid 12</x:v>
      </x:c>
      <x:c r="AB10" s="258" t="str">
        <x:v>Status 1</x:v>
      </x:c>
      <x:c r="AC10" s="258" t="str">
        <x:v>Status 2</x:v>
      </x:c>
      <x:c r="AD10" s="258" t="str">
        <x:v>Status 3</x:v>
      </x:c>
      <x:c r="AE10" s="258" t="str">
        <x:v>Status 4</x:v>
      </x:c>
      <x:c r="AF10" s="258" t="str">
        <x:v>Status 5</x:v>
      </x:c>
      <x:c r="AG10" s="258" t="str">
        <x:v>Status 6</x:v>
      </x:c>
      <x:c r="AH10" s="258" t="str">
        <x:v>Status 7</x:v>
      </x:c>
      <x:c r="AI10" s="258" t="str">
        <x:v>Status 8</x:v>
      </x:c>
      <x:c r="AJ10" s="258" t="str">
        <x:v>Status 9</x:v>
      </x:c>
      <x:c r="AK10" s="258" t="str">
        <x:v>Status 10</x:v>
      </x:c>
      <x:c r="AL10" s="258" t="str">
        <x:v>Status 11</x:v>
      </x:c>
      <x:c r="AM10" s="258" t="str">
        <x:v>Status 12</x:v>
      </x:c>
    </x:row>
    <x:row r="11" ht="27" customHeight="1">
      <x:c r="A11" s="202"/>
      <x:c r="B11" s="202"/>
      <x:c r="C11" s="202"/>
      <x:c r="D11" s="202"/>
      <x:c r="E11" s="202"/>
      <x:c r="F11" s="202"/>
      <x:c r="G11" s="202"/>
      <x:c r="H11" s="202"/>
      <x:c r="I11" s="202"/>
      <x:c r="J11" s="202"/>
      <x:c r="K11" s="202"/>
      <x:c r="L11" s="202"/>
      <x:c r="M11" s="202"/>
      <x:c r="N11" s="12" t="str">
        <x:f>IF(AND(NOT(ISNUMBER(A11)),A11=""),IF(COUNTA(B11:M11)=0,"","Add anonymous ID"),IF(COUNT(P11:AA11)+COUNTIF(B11:M11,"N/O")=COUNTA(B11:M11),"Recorded","Check response code"))</x:f>
      </x:c>
      <x:c r="P11" t="str">
        <x:f>IF(AND(NOT(ISNUMBER(A11)),A11=""),"",IF(ISNUMBER(B11),IF(AND(B11&gt;=1,B11&lt;=4,MOD(B11,1)=0),B11,""),""))</x:f>
      </x:c>
      <x:c r="Q11" t="str">
        <x:f>IF(AND(NOT(ISNUMBER(A11)),A11=""),"",IF(ISNUMBER(C11),IF(AND(C11&gt;=1,C11&lt;=4,MOD(C11,1)=0),C11,""),""))</x:f>
      </x:c>
      <x:c r="R11" t="str">
        <x:f>IF(AND(NOT(ISNUMBER(A11)),A11=""),"",IF(ISNUMBER(D11),IF(AND(D11&gt;=1,D11&lt;=4,MOD(D11,1)=0),D11,""),""))</x:f>
      </x:c>
      <x:c r="S11" t="str">
        <x:f>IF(AND(NOT(ISNUMBER(A11)),A11=""),"",IF(ISNUMBER(E11),IF(AND(E11&gt;=1,E11&lt;=4,MOD(E11,1)=0),E11,""),""))</x:f>
      </x:c>
      <x:c r="T11" t="str">
        <x:f>IF(AND(NOT(ISNUMBER(A11)),A11=""),"",IF(ISNUMBER(F11),IF(AND(F11&gt;=1,F11&lt;=4,MOD(F11,1)=0),F11,""),""))</x:f>
      </x:c>
      <x:c r="U11" t="str">
        <x:f>IF(AND(NOT(ISNUMBER(A11)),A11=""),"",IF(ISNUMBER(G11),IF(AND(G11&gt;=1,G11&lt;=4,MOD(G11,1)=0),G11,""),""))</x:f>
      </x:c>
      <x:c r="V11" t="str">
        <x:f>IF(AND(NOT(ISNUMBER(A11)),A11=""),"",IF(ISNUMBER(H11),IF(AND(H11&gt;=1,H11&lt;=4,MOD(H11,1)=0),H11,""),""))</x:f>
      </x:c>
      <x:c r="W11" t="str">
        <x:f>IF(AND(NOT(ISNUMBER(A11)),A11=""),"",IF(ISNUMBER(I11),IF(AND(I11&gt;=1,I11&lt;=4,MOD(I11,1)=0),I11,""),""))</x:f>
      </x:c>
      <x:c r="X11" t="str">
        <x:f>IF(AND(NOT(ISNUMBER(A11)),A11=""),"",IF(ISNUMBER(J11),IF(AND(J11&gt;=1,J11&lt;=4,MOD(J11,1)=0),J11,""),""))</x:f>
      </x:c>
      <x:c r="Y11" t="str">
        <x:f>IF(AND(NOT(ISNUMBER(A11)),A11=""),"",IF(ISNUMBER(K11),IF(AND(K11&gt;=1,K11&lt;=4,MOD(K11,1)=0),K11,""),""))</x:f>
      </x:c>
      <x:c r="Z11" t="str">
        <x:f>IF(AND(NOT(ISNUMBER(A11)),A11=""),"",IF(ISNUMBER(L11),IF(AND(L11&gt;=1,L11&lt;=4,MOD(L11,1)=0),L11,""),""))</x:f>
      </x:c>
      <x:c r="AA11" t="str">
        <x:f>IF(AND(NOT(ISNUMBER(A11)),A11=""),"",IF(ISNUMBER(M11),IF(AND(M11&gt;=1,M11&lt;=4,MOD(M11,1)=0),M11,""),""))</x:f>
      </x:c>
      <x:c r="AB11" s="258" t="str">
        <x:f>IF(AND(NOT(ISNUMBER(A11)),A11=""),"",IF(AND(NOT(ISNUMBER(B11)),B11=""),"Missing",IF(B11="N/O","N/O",IF(ISNUMBER(P11),"Valid","Check"))))</x:f>
      </x:c>
      <x:c r="AC11" s="258" t="str">
        <x:f>IF(AND(NOT(ISNUMBER(A11)),A11=""),"",IF(AND(NOT(ISNUMBER(C11)),C11=""),"Missing",IF(C11="N/O","N/O",IF(ISNUMBER(Q11),"Valid","Check"))))</x:f>
      </x:c>
      <x:c r="AD11" s="258" t="str">
        <x:f>IF(AND(NOT(ISNUMBER(A11)),A11=""),"",IF(AND(NOT(ISNUMBER(D11)),D11=""),"Missing",IF(D11="N/O","N/O",IF(ISNUMBER(R11),"Valid","Check"))))</x:f>
      </x:c>
      <x:c r="AE11" s="258" t="str">
        <x:f>IF(AND(NOT(ISNUMBER(A11)),A11=""),"",IF(AND(NOT(ISNUMBER(E11)),E11=""),"Missing",IF(E11="N/O","N/O",IF(ISNUMBER(S11),"Valid","Check"))))</x:f>
      </x:c>
      <x:c r="AF11" s="258" t="str">
        <x:f>IF(AND(NOT(ISNUMBER(A11)),A11=""),"",IF(AND(NOT(ISNUMBER(F11)),F11=""),"Missing",IF(F11="N/O","N/O",IF(ISNUMBER(T11),"Valid","Check"))))</x:f>
      </x:c>
      <x:c r="AG11" s="258" t="str">
        <x:f>IF(AND(NOT(ISNUMBER(A11)),A11=""),"",IF(AND(NOT(ISNUMBER(G11)),G11=""),"Missing",IF(G11="N/O","N/O",IF(ISNUMBER(U11),"Valid","Check"))))</x:f>
      </x:c>
      <x:c r="AH11" s="258" t="str">
        <x:f>IF(AND(NOT(ISNUMBER(A11)),A11=""),"",IF(AND(NOT(ISNUMBER(H11)),H11=""),"Missing",IF(H11="N/O","N/O",IF(ISNUMBER(V11),"Valid","Check"))))</x:f>
      </x:c>
      <x:c r="AI11" s="258" t="str">
        <x:f>IF(AND(NOT(ISNUMBER(A11)),A11=""),"",IF(AND(NOT(ISNUMBER(I11)),I11=""),"Missing",IF(I11="N/O","N/O",IF(ISNUMBER(W11),"Valid","Check"))))</x:f>
      </x:c>
      <x:c r="AJ11" s="258" t="str">
        <x:f>IF(AND(NOT(ISNUMBER(A11)),A11=""),"",IF(AND(NOT(ISNUMBER(J11)),J11=""),"Missing",IF(J11="N/O","N/O",IF(ISNUMBER(X11),"Valid","Check"))))</x:f>
      </x:c>
      <x:c r="AK11" s="258" t="str">
        <x:f>IF(AND(NOT(ISNUMBER(A11)),A11=""),"",IF(AND(NOT(ISNUMBER(K11)),K11=""),"Missing",IF(K11="N/O","N/O",IF(ISNUMBER(Y11),"Valid","Check"))))</x:f>
      </x:c>
      <x:c r="AL11" s="258" t="str">
        <x:f>IF(AND(NOT(ISNUMBER(A11)),A11=""),"",IF(AND(NOT(ISNUMBER(L11)),L11=""),"Missing",IF(L11="N/O","N/O",IF(ISNUMBER(Z11),"Valid","Check"))))</x:f>
      </x:c>
      <x:c r="AM11" s="258" t="str">
        <x:f>IF(AND(NOT(ISNUMBER(A11)),A11=""),"",IF(AND(NOT(ISNUMBER(M11)),M11=""),"Missing",IF(M11="N/O","N/O",IF(ISNUMBER(AA11),"Valid","Check"))))</x:f>
      </x:c>
    </x:row>
    <x:row r="12" ht="27" customHeight="1">
      <x:c r="A12" s="202"/>
      <x:c r="B12" s="202"/>
      <x:c r="C12" s="202"/>
      <x:c r="D12" s="202"/>
      <x:c r="E12" s="202"/>
      <x:c r="F12" s="202"/>
      <x:c r="G12" s="202"/>
      <x:c r="H12" s="202"/>
      <x:c r="I12" s="202"/>
      <x:c r="J12" s="202"/>
      <x:c r="K12" s="202"/>
      <x:c r="L12" s="202"/>
      <x:c r="M12" s="202"/>
      <x:c r="N12" s="12" t="str">
        <x:f>IF(AND(NOT(ISNUMBER(A12)),A12=""),IF(COUNTA(B12:M12)=0,"","Add anonymous ID"),IF(COUNT(P12:AA12)+COUNTIF(B12:M12,"N/O")=COUNTA(B12:M12),"Recorded","Check response code"))</x:f>
      </x:c>
      <x:c r="P12" t="str">
        <x:f>IF(AND(NOT(ISNUMBER(A12)),A12=""),"",IF(ISNUMBER(B12),IF(AND(B12&gt;=1,B12&lt;=4,MOD(B12,1)=0),B12,""),""))</x:f>
      </x:c>
      <x:c r="Q12" t="str">
        <x:f>IF(AND(NOT(ISNUMBER(A12)),A12=""),"",IF(ISNUMBER(C12),IF(AND(C12&gt;=1,C12&lt;=4,MOD(C12,1)=0),C12,""),""))</x:f>
      </x:c>
      <x:c r="R12" t="str">
        <x:f>IF(AND(NOT(ISNUMBER(A12)),A12=""),"",IF(ISNUMBER(D12),IF(AND(D12&gt;=1,D12&lt;=4,MOD(D12,1)=0),D12,""),""))</x:f>
      </x:c>
      <x:c r="S12" t="str">
        <x:f>IF(AND(NOT(ISNUMBER(A12)),A12=""),"",IF(ISNUMBER(E12),IF(AND(E12&gt;=1,E12&lt;=4,MOD(E12,1)=0),E12,""),""))</x:f>
      </x:c>
      <x:c r="T12" t="str">
        <x:f>IF(AND(NOT(ISNUMBER(A12)),A12=""),"",IF(ISNUMBER(F12),IF(AND(F12&gt;=1,F12&lt;=4,MOD(F12,1)=0),F12,""),""))</x:f>
      </x:c>
      <x:c r="U12" t="str">
        <x:f>IF(AND(NOT(ISNUMBER(A12)),A12=""),"",IF(ISNUMBER(G12),IF(AND(G12&gt;=1,G12&lt;=4,MOD(G12,1)=0),G12,""),""))</x:f>
      </x:c>
      <x:c r="V12" t="str">
        <x:f>IF(AND(NOT(ISNUMBER(A12)),A12=""),"",IF(ISNUMBER(H12),IF(AND(H12&gt;=1,H12&lt;=4,MOD(H12,1)=0),H12,""),""))</x:f>
      </x:c>
      <x:c r="W12" t="str">
        <x:f>IF(AND(NOT(ISNUMBER(A12)),A12=""),"",IF(ISNUMBER(I12),IF(AND(I12&gt;=1,I12&lt;=4,MOD(I12,1)=0),I12,""),""))</x:f>
      </x:c>
      <x:c r="X12" t="str">
        <x:f>IF(AND(NOT(ISNUMBER(A12)),A12=""),"",IF(ISNUMBER(J12),IF(AND(J12&gt;=1,J12&lt;=4,MOD(J12,1)=0),J12,""),""))</x:f>
      </x:c>
      <x:c r="Y12" t="str">
        <x:f>IF(AND(NOT(ISNUMBER(A12)),A12=""),"",IF(ISNUMBER(K12),IF(AND(K12&gt;=1,K12&lt;=4,MOD(K12,1)=0),K12,""),""))</x:f>
      </x:c>
      <x:c r="Z12" t="str">
        <x:f>IF(AND(NOT(ISNUMBER(A12)),A12=""),"",IF(ISNUMBER(L12),IF(AND(L12&gt;=1,L12&lt;=4,MOD(L12,1)=0),L12,""),""))</x:f>
      </x:c>
      <x:c r="AA12" t="str">
        <x:f>IF(AND(NOT(ISNUMBER(A12)),A12=""),"",IF(ISNUMBER(M12),IF(AND(M12&gt;=1,M12&lt;=4,MOD(M12,1)=0),M12,""),""))</x:f>
      </x:c>
      <x:c r="AB12" s="258" t="str">
        <x:f>IF(AND(NOT(ISNUMBER(A12)),A12=""),"",IF(AND(NOT(ISNUMBER(B12)),B12=""),"Missing",IF(B12="N/O","N/O",IF(ISNUMBER(P12),"Valid","Check"))))</x:f>
      </x:c>
      <x:c r="AC12" s="258" t="str">
        <x:f>IF(AND(NOT(ISNUMBER(A12)),A12=""),"",IF(AND(NOT(ISNUMBER(C12)),C12=""),"Missing",IF(C12="N/O","N/O",IF(ISNUMBER(Q12),"Valid","Check"))))</x:f>
      </x:c>
      <x:c r="AD12" s="258" t="str">
        <x:f>IF(AND(NOT(ISNUMBER(A12)),A12=""),"",IF(AND(NOT(ISNUMBER(D12)),D12=""),"Missing",IF(D12="N/O","N/O",IF(ISNUMBER(R12),"Valid","Check"))))</x:f>
      </x:c>
      <x:c r="AE12" s="258" t="str">
        <x:f>IF(AND(NOT(ISNUMBER(A12)),A12=""),"",IF(AND(NOT(ISNUMBER(E12)),E12=""),"Missing",IF(E12="N/O","N/O",IF(ISNUMBER(S12),"Valid","Check"))))</x:f>
      </x:c>
      <x:c r="AF12" s="258" t="str">
        <x:f>IF(AND(NOT(ISNUMBER(A12)),A12=""),"",IF(AND(NOT(ISNUMBER(F12)),F12=""),"Missing",IF(F12="N/O","N/O",IF(ISNUMBER(T12),"Valid","Check"))))</x:f>
      </x:c>
      <x:c r="AG12" s="258" t="str">
        <x:f>IF(AND(NOT(ISNUMBER(A12)),A12=""),"",IF(AND(NOT(ISNUMBER(G12)),G12=""),"Missing",IF(G12="N/O","N/O",IF(ISNUMBER(U12),"Valid","Check"))))</x:f>
      </x:c>
      <x:c r="AH12" s="258" t="str">
        <x:f>IF(AND(NOT(ISNUMBER(A12)),A12=""),"",IF(AND(NOT(ISNUMBER(H12)),H12=""),"Missing",IF(H12="N/O","N/O",IF(ISNUMBER(V12),"Valid","Check"))))</x:f>
      </x:c>
      <x:c r="AI12" s="258" t="str">
        <x:f>IF(AND(NOT(ISNUMBER(A12)),A12=""),"",IF(AND(NOT(ISNUMBER(I12)),I12=""),"Missing",IF(I12="N/O","N/O",IF(ISNUMBER(W12),"Valid","Check"))))</x:f>
      </x:c>
      <x:c r="AJ12" s="258" t="str">
        <x:f>IF(AND(NOT(ISNUMBER(A12)),A12=""),"",IF(AND(NOT(ISNUMBER(J12)),J12=""),"Missing",IF(J12="N/O","N/O",IF(ISNUMBER(X12),"Valid","Check"))))</x:f>
      </x:c>
      <x:c r="AK12" s="258" t="str">
        <x:f>IF(AND(NOT(ISNUMBER(A12)),A12=""),"",IF(AND(NOT(ISNUMBER(K12)),K12=""),"Missing",IF(K12="N/O","N/O",IF(ISNUMBER(Y12),"Valid","Check"))))</x:f>
      </x:c>
      <x:c r="AL12" s="258" t="str">
        <x:f>IF(AND(NOT(ISNUMBER(A12)),A12=""),"",IF(AND(NOT(ISNUMBER(L12)),L12=""),"Missing",IF(L12="N/O","N/O",IF(ISNUMBER(Z12),"Valid","Check"))))</x:f>
      </x:c>
      <x:c r="AM12" s="258" t="str">
        <x:f>IF(AND(NOT(ISNUMBER(A12)),A12=""),"",IF(AND(NOT(ISNUMBER(M12)),M12=""),"Missing",IF(M12="N/O","N/O",IF(ISNUMBER(AA12),"Valid","Check"))))</x:f>
      </x:c>
    </x:row>
    <x:row r="13" ht="27" customHeight="1">
      <x:c r="A13" s="202"/>
      <x:c r="B13" s="202"/>
      <x:c r="C13" s="202"/>
      <x:c r="D13" s="202"/>
      <x:c r="E13" s="202"/>
      <x:c r="F13" s="202"/>
      <x:c r="G13" s="202"/>
      <x:c r="H13" s="202"/>
      <x:c r="I13" s="202"/>
      <x:c r="J13" s="202"/>
      <x:c r="K13" s="202"/>
      <x:c r="L13" s="202"/>
      <x:c r="M13" s="202"/>
      <x:c r="N13" s="12" t="str">
        <x:f>IF(AND(NOT(ISNUMBER(A13)),A13=""),IF(COUNTA(B13:M13)=0,"","Add anonymous ID"),IF(COUNT(P13:AA13)+COUNTIF(B13:M13,"N/O")=COUNTA(B13:M13),"Recorded","Check response code"))</x:f>
      </x:c>
      <x:c r="P13" t="str">
        <x:f>IF(AND(NOT(ISNUMBER(A13)),A13=""),"",IF(ISNUMBER(B13),IF(AND(B13&gt;=1,B13&lt;=4,MOD(B13,1)=0),B13,""),""))</x:f>
      </x:c>
      <x:c r="Q13" t="str">
        <x:f>IF(AND(NOT(ISNUMBER(A13)),A13=""),"",IF(ISNUMBER(C13),IF(AND(C13&gt;=1,C13&lt;=4,MOD(C13,1)=0),C13,""),""))</x:f>
      </x:c>
      <x:c r="R13" t="str">
        <x:f>IF(AND(NOT(ISNUMBER(A13)),A13=""),"",IF(ISNUMBER(D13),IF(AND(D13&gt;=1,D13&lt;=4,MOD(D13,1)=0),D13,""),""))</x:f>
      </x:c>
      <x:c r="S13" t="str">
        <x:f>IF(AND(NOT(ISNUMBER(A13)),A13=""),"",IF(ISNUMBER(E13),IF(AND(E13&gt;=1,E13&lt;=4,MOD(E13,1)=0),E13,""),""))</x:f>
      </x:c>
      <x:c r="T13" t="str">
        <x:f>IF(AND(NOT(ISNUMBER(A13)),A13=""),"",IF(ISNUMBER(F13),IF(AND(F13&gt;=1,F13&lt;=4,MOD(F13,1)=0),F13,""),""))</x:f>
      </x:c>
      <x:c r="U13" t="str">
        <x:f>IF(AND(NOT(ISNUMBER(A13)),A13=""),"",IF(ISNUMBER(G13),IF(AND(G13&gt;=1,G13&lt;=4,MOD(G13,1)=0),G13,""),""))</x:f>
      </x:c>
      <x:c r="V13" t="str">
        <x:f>IF(AND(NOT(ISNUMBER(A13)),A13=""),"",IF(ISNUMBER(H13),IF(AND(H13&gt;=1,H13&lt;=4,MOD(H13,1)=0),H13,""),""))</x:f>
      </x:c>
      <x:c r="W13" t="str">
        <x:f>IF(AND(NOT(ISNUMBER(A13)),A13=""),"",IF(ISNUMBER(I13),IF(AND(I13&gt;=1,I13&lt;=4,MOD(I13,1)=0),I13,""),""))</x:f>
      </x:c>
      <x:c r="X13" t="str">
        <x:f>IF(AND(NOT(ISNUMBER(A13)),A13=""),"",IF(ISNUMBER(J13),IF(AND(J13&gt;=1,J13&lt;=4,MOD(J13,1)=0),J13,""),""))</x:f>
      </x:c>
      <x:c r="Y13" t="str">
        <x:f>IF(AND(NOT(ISNUMBER(A13)),A13=""),"",IF(ISNUMBER(K13),IF(AND(K13&gt;=1,K13&lt;=4,MOD(K13,1)=0),K13,""),""))</x:f>
      </x:c>
      <x:c r="Z13" t="str">
        <x:f>IF(AND(NOT(ISNUMBER(A13)),A13=""),"",IF(ISNUMBER(L13),IF(AND(L13&gt;=1,L13&lt;=4,MOD(L13,1)=0),L13,""),""))</x:f>
      </x:c>
      <x:c r="AA13" t="str">
        <x:f>IF(AND(NOT(ISNUMBER(A13)),A13=""),"",IF(ISNUMBER(M13),IF(AND(M13&gt;=1,M13&lt;=4,MOD(M13,1)=0),M13,""),""))</x:f>
      </x:c>
      <x:c r="AB13" s="258" t="str">
        <x:f>IF(AND(NOT(ISNUMBER(A13)),A13=""),"",IF(AND(NOT(ISNUMBER(B13)),B13=""),"Missing",IF(B13="N/O","N/O",IF(ISNUMBER(P13),"Valid","Check"))))</x:f>
      </x:c>
      <x:c r="AC13" s="258" t="str">
        <x:f>IF(AND(NOT(ISNUMBER(A13)),A13=""),"",IF(AND(NOT(ISNUMBER(C13)),C13=""),"Missing",IF(C13="N/O","N/O",IF(ISNUMBER(Q13),"Valid","Check"))))</x:f>
      </x:c>
      <x:c r="AD13" s="258" t="str">
        <x:f>IF(AND(NOT(ISNUMBER(A13)),A13=""),"",IF(AND(NOT(ISNUMBER(D13)),D13=""),"Missing",IF(D13="N/O","N/O",IF(ISNUMBER(R13),"Valid","Check"))))</x:f>
      </x:c>
      <x:c r="AE13" s="258" t="str">
        <x:f>IF(AND(NOT(ISNUMBER(A13)),A13=""),"",IF(AND(NOT(ISNUMBER(E13)),E13=""),"Missing",IF(E13="N/O","N/O",IF(ISNUMBER(S13),"Valid","Check"))))</x:f>
      </x:c>
      <x:c r="AF13" s="258" t="str">
        <x:f>IF(AND(NOT(ISNUMBER(A13)),A13=""),"",IF(AND(NOT(ISNUMBER(F13)),F13=""),"Missing",IF(F13="N/O","N/O",IF(ISNUMBER(T13),"Valid","Check"))))</x:f>
      </x:c>
      <x:c r="AG13" s="258" t="str">
        <x:f>IF(AND(NOT(ISNUMBER(A13)),A13=""),"",IF(AND(NOT(ISNUMBER(G13)),G13=""),"Missing",IF(G13="N/O","N/O",IF(ISNUMBER(U13),"Valid","Check"))))</x:f>
      </x:c>
      <x:c r="AH13" s="258" t="str">
        <x:f>IF(AND(NOT(ISNUMBER(A13)),A13=""),"",IF(AND(NOT(ISNUMBER(H13)),H13=""),"Missing",IF(H13="N/O","N/O",IF(ISNUMBER(V13),"Valid","Check"))))</x:f>
      </x:c>
      <x:c r="AI13" s="258" t="str">
        <x:f>IF(AND(NOT(ISNUMBER(A13)),A13=""),"",IF(AND(NOT(ISNUMBER(I13)),I13=""),"Missing",IF(I13="N/O","N/O",IF(ISNUMBER(W13),"Valid","Check"))))</x:f>
      </x:c>
      <x:c r="AJ13" s="258" t="str">
        <x:f>IF(AND(NOT(ISNUMBER(A13)),A13=""),"",IF(AND(NOT(ISNUMBER(J13)),J13=""),"Missing",IF(J13="N/O","N/O",IF(ISNUMBER(X13),"Valid","Check"))))</x:f>
      </x:c>
      <x:c r="AK13" s="258" t="str">
        <x:f>IF(AND(NOT(ISNUMBER(A13)),A13=""),"",IF(AND(NOT(ISNUMBER(K13)),K13=""),"Missing",IF(K13="N/O","N/O",IF(ISNUMBER(Y13),"Valid","Check"))))</x:f>
      </x:c>
      <x:c r="AL13" s="258" t="str">
        <x:f>IF(AND(NOT(ISNUMBER(A13)),A13=""),"",IF(AND(NOT(ISNUMBER(L13)),L13=""),"Missing",IF(L13="N/O","N/O",IF(ISNUMBER(Z13),"Valid","Check"))))</x:f>
      </x:c>
      <x:c r="AM13" s="258" t="str">
        <x:f>IF(AND(NOT(ISNUMBER(A13)),A13=""),"",IF(AND(NOT(ISNUMBER(M13)),M13=""),"Missing",IF(M13="N/O","N/O",IF(ISNUMBER(AA13),"Valid","Check"))))</x:f>
      </x:c>
    </x:row>
    <x:row r="14" ht="27" customHeight="1">
      <x:c r="A14" s="202"/>
      <x:c r="B14" s="202"/>
      <x:c r="C14" s="202"/>
      <x:c r="D14" s="202"/>
      <x:c r="E14" s="202"/>
      <x:c r="F14" s="202"/>
      <x:c r="G14" s="202"/>
      <x:c r="H14" s="202"/>
      <x:c r="I14" s="202"/>
      <x:c r="J14" s="202"/>
      <x:c r="K14" s="202"/>
      <x:c r="L14" s="202"/>
      <x:c r="M14" s="202"/>
      <x:c r="N14" s="12" t="str">
        <x:f>IF(AND(NOT(ISNUMBER(A14)),A14=""),IF(COUNTA(B14:M14)=0,"","Add anonymous ID"),IF(COUNT(P14:AA14)+COUNTIF(B14:M14,"N/O")=COUNTA(B14:M14),"Recorded","Check response code"))</x:f>
      </x:c>
      <x:c r="P14" t="str">
        <x:f>IF(AND(NOT(ISNUMBER(A14)),A14=""),"",IF(ISNUMBER(B14),IF(AND(B14&gt;=1,B14&lt;=4,MOD(B14,1)=0),B14,""),""))</x:f>
      </x:c>
      <x:c r="Q14" t="str">
        <x:f>IF(AND(NOT(ISNUMBER(A14)),A14=""),"",IF(ISNUMBER(C14),IF(AND(C14&gt;=1,C14&lt;=4,MOD(C14,1)=0),C14,""),""))</x:f>
      </x:c>
      <x:c r="R14" t="str">
        <x:f>IF(AND(NOT(ISNUMBER(A14)),A14=""),"",IF(ISNUMBER(D14),IF(AND(D14&gt;=1,D14&lt;=4,MOD(D14,1)=0),D14,""),""))</x:f>
      </x:c>
      <x:c r="S14" t="str">
        <x:f>IF(AND(NOT(ISNUMBER(A14)),A14=""),"",IF(ISNUMBER(E14),IF(AND(E14&gt;=1,E14&lt;=4,MOD(E14,1)=0),E14,""),""))</x:f>
      </x:c>
      <x:c r="T14" t="str">
        <x:f>IF(AND(NOT(ISNUMBER(A14)),A14=""),"",IF(ISNUMBER(F14),IF(AND(F14&gt;=1,F14&lt;=4,MOD(F14,1)=0),F14,""),""))</x:f>
      </x:c>
      <x:c r="U14" t="str">
        <x:f>IF(AND(NOT(ISNUMBER(A14)),A14=""),"",IF(ISNUMBER(G14),IF(AND(G14&gt;=1,G14&lt;=4,MOD(G14,1)=0),G14,""),""))</x:f>
      </x:c>
      <x:c r="V14" t="str">
        <x:f>IF(AND(NOT(ISNUMBER(A14)),A14=""),"",IF(ISNUMBER(H14),IF(AND(H14&gt;=1,H14&lt;=4,MOD(H14,1)=0),H14,""),""))</x:f>
      </x:c>
      <x:c r="W14" t="str">
        <x:f>IF(AND(NOT(ISNUMBER(A14)),A14=""),"",IF(ISNUMBER(I14),IF(AND(I14&gt;=1,I14&lt;=4,MOD(I14,1)=0),I14,""),""))</x:f>
      </x:c>
      <x:c r="X14" t="str">
        <x:f>IF(AND(NOT(ISNUMBER(A14)),A14=""),"",IF(ISNUMBER(J14),IF(AND(J14&gt;=1,J14&lt;=4,MOD(J14,1)=0),J14,""),""))</x:f>
      </x:c>
      <x:c r="Y14" t="str">
        <x:f>IF(AND(NOT(ISNUMBER(A14)),A14=""),"",IF(ISNUMBER(K14),IF(AND(K14&gt;=1,K14&lt;=4,MOD(K14,1)=0),K14,""),""))</x:f>
      </x:c>
      <x:c r="Z14" t="str">
        <x:f>IF(AND(NOT(ISNUMBER(A14)),A14=""),"",IF(ISNUMBER(L14),IF(AND(L14&gt;=1,L14&lt;=4,MOD(L14,1)=0),L14,""),""))</x:f>
      </x:c>
      <x:c r="AA14" t="str">
        <x:f>IF(AND(NOT(ISNUMBER(A14)),A14=""),"",IF(ISNUMBER(M14),IF(AND(M14&gt;=1,M14&lt;=4,MOD(M14,1)=0),M14,""),""))</x:f>
      </x:c>
      <x:c r="AB14" s="258" t="str">
        <x:f>IF(AND(NOT(ISNUMBER(A14)),A14=""),"",IF(AND(NOT(ISNUMBER(B14)),B14=""),"Missing",IF(B14="N/O","N/O",IF(ISNUMBER(P14),"Valid","Check"))))</x:f>
      </x:c>
      <x:c r="AC14" s="258" t="str">
        <x:f>IF(AND(NOT(ISNUMBER(A14)),A14=""),"",IF(AND(NOT(ISNUMBER(C14)),C14=""),"Missing",IF(C14="N/O","N/O",IF(ISNUMBER(Q14),"Valid","Check"))))</x:f>
      </x:c>
      <x:c r="AD14" s="258" t="str">
        <x:f>IF(AND(NOT(ISNUMBER(A14)),A14=""),"",IF(AND(NOT(ISNUMBER(D14)),D14=""),"Missing",IF(D14="N/O","N/O",IF(ISNUMBER(R14),"Valid","Check"))))</x:f>
      </x:c>
      <x:c r="AE14" s="258" t="str">
        <x:f>IF(AND(NOT(ISNUMBER(A14)),A14=""),"",IF(AND(NOT(ISNUMBER(E14)),E14=""),"Missing",IF(E14="N/O","N/O",IF(ISNUMBER(S14),"Valid","Check"))))</x:f>
      </x:c>
      <x:c r="AF14" s="258" t="str">
        <x:f>IF(AND(NOT(ISNUMBER(A14)),A14=""),"",IF(AND(NOT(ISNUMBER(F14)),F14=""),"Missing",IF(F14="N/O","N/O",IF(ISNUMBER(T14),"Valid","Check"))))</x:f>
      </x:c>
      <x:c r="AG14" s="258" t="str">
        <x:f>IF(AND(NOT(ISNUMBER(A14)),A14=""),"",IF(AND(NOT(ISNUMBER(G14)),G14=""),"Missing",IF(G14="N/O","N/O",IF(ISNUMBER(U14),"Valid","Check"))))</x:f>
      </x:c>
      <x:c r="AH14" s="258" t="str">
        <x:f>IF(AND(NOT(ISNUMBER(A14)),A14=""),"",IF(AND(NOT(ISNUMBER(H14)),H14=""),"Missing",IF(H14="N/O","N/O",IF(ISNUMBER(V14),"Valid","Check"))))</x:f>
      </x:c>
      <x:c r="AI14" s="258" t="str">
        <x:f>IF(AND(NOT(ISNUMBER(A14)),A14=""),"",IF(AND(NOT(ISNUMBER(I14)),I14=""),"Missing",IF(I14="N/O","N/O",IF(ISNUMBER(W14),"Valid","Check"))))</x:f>
      </x:c>
      <x:c r="AJ14" s="258" t="str">
        <x:f>IF(AND(NOT(ISNUMBER(A14)),A14=""),"",IF(AND(NOT(ISNUMBER(J14)),J14=""),"Missing",IF(J14="N/O","N/O",IF(ISNUMBER(X14),"Valid","Check"))))</x:f>
      </x:c>
      <x:c r="AK14" s="258" t="str">
        <x:f>IF(AND(NOT(ISNUMBER(A14)),A14=""),"",IF(AND(NOT(ISNUMBER(K14)),K14=""),"Missing",IF(K14="N/O","N/O",IF(ISNUMBER(Y14),"Valid","Check"))))</x:f>
      </x:c>
      <x:c r="AL14" s="258" t="str">
        <x:f>IF(AND(NOT(ISNUMBER(A14)),A14=""),"",IF(AND(NOT(ISNUMBER(L14)),L14=""),"Missing",IF(L14="N/O","N/O",IF(ISNUMBER(Z14),"Valid","Check"))))</x:f>
      </x:c>
      <x:c r="AM14" s="258" t="str">
        <x:f>IF(AND(NOT(ISNUMBER(A14)),A14=""),"",IF(AND(NOT(ISNUMBER(M14)),M14=""),"Missing",IF(M14="N/O","N/O",IF(ISNUMBER(AA14),"Valid","Check"))))</x:f>
      </x:c>
    </x:row>
    <x:row r="15" ht="27" customHeight="1">
      <x:c r="A15" s="202"/>
      <x:c r="B15" s="202"/>
      <x:c r="C15" s="202"/>
      <x:c r="D15" s="202"/>
      <x:c r="E15" s="202"/>
      <x:c r="F15" s="202"/>
      <x:c r="G15" s="202"/>
      <x:c r="H15" s="202"/>
      <x:c r="I15" s="202"/>
      <x:c r="J15" s="202"/>
      <x:c r="K15" s="202"/>
      <x:c r="L15" s="202"/>
      <x:c r="M15" s="202"/>
      <x:c r="N15" s="12" t="str">
        <x:f>IF(AND(NOT(ISNUMBER(A15)),A15=""),IF(COUNTA(B15:M15)=0,"","Add anonymous ID"),IF(COUNT(P15:AA15)+COUNTIF(B15:M15,"N/O")=COUNTA(B15:M15),"Recorded","Check response code"))</x:f>
      </x:c>
      <x:c r="P15" t="str">
        <x:f>IF(AND(NOT(ISNUMBER(A15)),A15=""),"",IF(ISNUMBER(B15),IF(AND(B15&gt;=1,B15&lt;=4,MOD(B15,1)=0),B15,""),""))</x:f>
      </x:c>
      <x:c r="Q15" t="str">
        <x:f>IF(AND(NOT(ISNUMBER(A15)),A15=""),"",IF(ISNUMBER(C15),IF(AND(C15&gt;=1,C15&lt;=4,MOD(C15,1)=0),C15,""),""))</x:f>
      </x:c>
      <x:c r="R15" t="str">
        <x:f>IF(AND(NOT(ISNUMBER(A15)),A15=""),"",IF(ISNUMBER(D15),IF(AND(D15&gt;=1,D15&lt;=4,MOD(D15,1)=0),D15,""),""))</x:f>
      </x:c>
      <x:c r="S15" t="str">
        <x:f>IF(AND(NOT(ISNUMBER(A15)),A15=""),"",IF(ISNUMBER(E15),IF(AND(E15&gt;=1,E15&lt;=4,MOD(E15,1)=0),E15,""),""))</x:f>
      </x:c>
      <x:c r="T15" t="str">
        <x:f>IF(AND(NOT(ISNUMBER(A15)),A15=""),"",IF(ISNUMBER(F15),IF(AND(F15&gt;=1,F15&lt;=4,MOD(F15,1)=0),F15,""),""))</x:f>
      </x:c>
      <x:c r="U15" t="str">
        <x:f>IF(AND(NOT(ISNUMBER(A15)),A15=""),"",IF(ISNUMBER(G15),IF(AND(G15&gt;=1,G15&lt;=4,MOD(G15,1)=0),G15,""),""))</x:f>
      </x:c>
      <x:c r="V15" t="str">
        <x:f>IF(AND(NOT(ISNUMBER(A15)),A15=""),"",IF(ISNUMBER(H15),IF(AND(H15&gt;=1,H15&lt;=4,MOD(H15,1)=0),H15,""),""))</x:f>
      </x:c>
      <x:c r="W15" t="str">
        <x:f>IF(AND(NOT(ISNUMBER(A15)),A15=""),"",IF(ISNUMBER(I15),IF(AND(I15&gt;=1,I15&lt;=4,MOD(I15,1)=0),I15,""),""))</x:f>
      </x:c>
      <x:c r="X15" t="str">
        <x:f>IF(AND(NOT(ISNUMBER(A15)),A15=""),"",IF(ISNUMBER(J15),IF(AND(J15&gt;=1,J15&lt;=4,MOD(J15,1)=0),J15,""),""))</x:f>
      </x:c>
      <x:c r="Y15" t="str">
        <x:f>IF(AND(NOT(ISNUMBER(A15)),A15=""),"",IF(ISNUMBER(K15),IF(AND(K15&gt;=1,K15&lt;=4,MOD(K15,1)=0),K15,""),""))</x:f>
      </x:c>
      <x:c r="Z15" t="str">
        <x:f>IF(AND(NOT(ISNUMBER(A15)),A15=""),"",IF(ISNUMBER(L15),IF(AND(L15&gt;=1,L15&lt;=4,MOD(L15,1)=0),L15,""),""))</x:f>
      </x:c>
      <x:c r="AA15" t="str">
        <x:f>IF(AND(NOT(ISNUMBER(A15)),A15=""),"",IF(ISNUMBER(M15),IF(AND(M15&gt;=1,M15&lt;=4,MOD(M15,1)=0),M15,""),""))</x:f>
      </x:c>
      <x:c r="AB15" s="258" t="str">
        <x:f>IF(AND(NOT(ISNUMBER(A15)),A15=""),"",IF(AND(NOT(ISNUMBER(B15)),B15=""),"Missing",IF(B15="N/O","N/O",IF(ISNUMBER(P15),"Valid","Check"))))</x:f>
      </x:c>
      <x:c r="AC15" s="258" t="str">
        <x:f>IF(AND(NOT(ISNUMBER(A15)),A15=""),"",IF(AND(NOT(ISNUMBER(C15)),C15=""),"Missing",IF(C15="N/O","N/O",IF(ISNUMBER(Q15),"Valid","Check"))))</x:f>
      </x:c>
      <x:c r="AD15" s="258" t="str">
        <x:f>IF(AND(NOT(ISNUMBER(A15)),A15=""),"",IF(AND(NOT(ISNUMBER(D15)),D15=""),"Missing",IF(D15="N/O","N/O",IF(ISNUMBER(R15),"Valid","Check"))))</x:f>
      </x:c>
      <x:c r="AE15" s="258" t="str">
        <x:f>IF(AND(NOT(ISNUMBER(A15)),A15=""),"",IF(AND(NOT(ISNUMBER(E15)),E15=""),"Missing",IF(E15="N/O","N/O",IF(ISNUMBER(S15),"Valid","Check"))))</x:f>
      </x:c>
      <x:c r="AF15" s="258" t="str">
        <x:f>IF(AND(NOT(ISNUMBER(A15)),A15=""),"",IF(AND(NOT(ISNUMBER(F15)),F15=""),"Missing",IF(F15="N/O","N/O",IF(ISNUMBER(T15),"Valid","Check"))))</x:f>
      </x:c>
      <x:c r="AG15" s="258" t="str">
        <x:f>IF(AND(NOT(ISNUMBER(A15)),A15=""),"",IF(AND(NOT(ISNUMBER(G15)),G15=""),"Missing",IF(G15="N/O","N/O",IF(ISNUMBER(U15),"Valid","Check"))))</x:f>
      </x:c>
      <x:c r="AH15" s="258" t="str">
        <x:f>IF(AND(NOT(ISNUMBER(A15)),A15=""),"",IF(AND(NOT(ISNUMBER(H15)),H15=""),"Missing",IF(H15="N/O","N/O",IF(ISNUMBER(V15),"Valid","Check"))))</x:f>
      </x:c>
      <x:c r="AI15" s="258" t="str">
        <x:f>IF(AND(NOT(ISNUMBER(A15)),A15=""),"",IF(AND(NOT(ISNUMBER(I15)),I15=""),"Missing",IF(I15="N/O","N/O",IF(ISNUMBER(W15),"Valid","Check"))))</x:f>
      </x:c>
      <x:c r="AJ15" s="258" t="str">
        <x:f>IF(AND(NOT(ISNUMBER(A15)),A15=""),"",IF(AND(NOT(ISNUMBER(J15)),J15=""),"Missing",IF(J15="N/O","N/O",IF(ISNUMBER(X15),"Valid","Check"))))</x:f>
      </x:c>
      <x:c r="AK15" s="258" t="str">
        <x:f>IF(AND(NOT(ISNUMBER(A15)),A15=""),"",IF(AND(NOT(ISNUMBER(K15)),K15=""),"Missing",IF(K15="N/O","N/O",IF(ISNUMBER(Y15),"Valid","Check"))))</x:f>
      </x:c>
      <x:c r="AL15" s="258" t="str">
        <x:f>IF(AND(NOT(ISNUMBER(A15)),A15=""),"",IF(AND(NOT(ISNUMBER(L15)),L15=""),"Missing",IF(L15="N/O","N/O",IF(ISNUMBER(Z15),"Valid","Check"))))</x:f>
      </x:c>
      <x:c r="AM15" s="258" t="str">
        <x:f>IF(AND(NOT(ISNUMBER(A15)),A15=""),"",IF(AND(NOT(ISNUMBER(M15)),M15=""),"Missing",IF(M15="N/O","N/O",IF(ISNUMBER(AA15),"Valid","Check"))))</x:f>
      </x:c>
    </x:row>
    <x:row r="16" ht="27" customHeight="1">
      <x:c r="A16" s="202"/>
      <x:c r="B16" s="202"/>
      <x:c r="C16" s="202"/>
      <x:c r="D16" s="202"/>
      <x:c r="E16" s="202"/>
      <x:c r="F16" s="202"/>
      <x:c r="G16" s="202"/>
      <x:c r="H16" s="202"/>
      <x:c r="I16" s="202"/>
      <x:c r="J16" s="202"/>
      <x:c r="K16" s="202"/>
      <x:c r="L16" s="202"/>
      <x:c r="M16" s="202"/>
      <x:c r="N16" s="12" t="str">
        <x:f>IF(AND(NOT(ISNUMBER(A16)),A16=""),IF(COUNTA(B16:M16)=0,"","Add anonymous ID"),IF(COUNT(P16:AA16)+COUNTIF(B16:M16,"N/O")=COUNTA(B16:M16),"Recorded","Check response code"))</x:f>
      </x:c>
      <x:c r="P16" t="str">
        <x:f>IF(AND(NOT(ISNUMBER(A16)),A16=""),"",IF(ISNUMBER(B16),IF(AND(B16&gt;=1,B16&lt;=4,MOD(B16,1)=0),B16,""),""))</x:f>
      </x:c>
      <x:c r="Q16" t="str">
        <x:f>IF(AND(NOT(ISNUMBER(A16)),A16=""),"",IF(ISNUMBER(C16),IF(AND(C16&gt;=1,C16&lt;=4,MOD(C16,1)=0),C16,""),""))</x:f>
      </x:c>
      <x:c r="R16" t="str">
        <x:f>IF(AND(NOT(ISNUMBER(A16)),A16=""),"",IF(ISNUMBER(D16),IF(AND(D16&gt;=1,D16&lt;=4,MOD(D16,1)=0),D16,""),""))</x:f>
      </x:c>
      <x:c r="S16" t="str">
        <x:f>IF(AND(NOT(ISNUMBER(A16)),A16=""),"",IF(ISNUMBER(E16),IF(AND(E16&gt;=1,E16&lt;=4,MOD(E16,1)=0),E16,""),""))</x:f>
      </x:c>
      <x:c r="T16" t="str">
        <x:f>IF(AND(NOT(ISNUMBER(A16)),A16=""),"",IF(ISNUMBER(F16),IF(AND(F16&gt;=1,F16&lt;=4,MOD(F16,1)=0),F16,""),""))</x:f>
      </x:c>
      <x:c r="U16" t="str">
        <x:f>IF(AND(NOT(ISNUMBER(A16)),A16=""),"",IF(ISNUMBER(G16),IF(AND(G16&gt;=1,G16&lt;=4,MOD(G16,1)=0),G16,""),""))</x:f>
      </x:c>
      <x:c r="V16" t="str">
        <x:f>IF(AND(NOT(ISNUMBER(A16)),A16=""),"",IF(ISNUMBER(H16),IF(AND(H16&gt;=1,H16&lt;=4,MOD(H16,1)=0),H16,""),""))</x:f>
      </x:c>
      <x:c r="W16" t="str">
        <x:f>IF(AND(NOT(ISNUMBER(A16)),A16=""),"",IF(ISNUMBER(I16),IF(AND(I16&gt;=1,I16&lt;=4,MOD(I16,1)=0),I16,""),""))</x:f>
      </x:c>
      <x:c r="X16" t="str">
        <x:f>IF(AND(NOT(ISNUMBER(A16)),A16=""),"",IF(ISNUMBER(J16),IF(AND(J16&gt;=1,J16&lt;=4,MOD(J16,1)=0),J16,""),""))</x:f>
      </x:c>
      <x:c r="Y16" t="str">
        <x:f>IF(AND(NOT(ISNUMBER(A16)),A16=""),"",IF(ISNUMBER(K16),IF(AND(K16&gt;=1,K16&lt;=4,MOD(K16,1)=0),K16,""),""))</x:f>
      </x:c>
      <x:c r="Z16" t="str">
        <x:f>IF(AND(NOT(ISNUMBER(A16)),A16=""),"",IF(ISNUMBER(L16),IF(AND(L16&gt;=1,L16&lt;=4,MOD(L16,1)=0),L16,""),""))</x:f>
      </x:c>
      <x:c r="AA16" t="str">
        <x:f>IF(AND(NOT(ISNUMBER(A16)),A16=""),"",IF(ISNUMBER(M16),IF(AND(M16&gt;=1,M16&lt;=4,MOD(M16,1)=0),M16,""),""))</x:f>
      </x:c>
      <x:c r="AB16" s="258" t="str">
        <x:f>IF(AND(NOT(ISNUMBER(A16)),A16=""),"",IF(AND(NOT(ISNUMBER(B16)),B16=""),"Missing",IF(B16="N/O","N/O",IF(ISNUMBER(P16),"Valid","Check"))))</x:f>
      </x:c>
      <x:c r="AC16" s="258" t="str">
        <x:f>IF(AND(NOT(ISNUMBER(A16)),A16=""),"",IF(AND(NOT(ISNUMBER(C16)),C16=""),"Missing",IF(C16="N/O","N/O",IF(ISNUMBER(Q16),"Valid","Check"))))</x:f>
      </x:c>
      <x:c r="AD16" s="258" t="str">
        <x:f>IF(AND(NOT(ISNUMBER(A16)),A16=""),"",IF(AND(NOT(ISNUMBER(D16)),D16=""),"Missing",IF(D16="N/O","N/O",IF(ISNUMBER(R16),"Valid","Check"))))</x:f>
      </x:c>
      <x:c r="AE16" s="258" t="str">
        <x:f>IF(AND(NOT(ISNUMBER(A16)),A16=""),"",IF(AND(NOT(ISNUMBER(E16)),E16=""),"Missing",IF(E16="N/O","N/O",IF(ISNUMBER(S16),"Valid","Check"))))</x:f>
      </x:c>
      <x:c r="AF16" s="258" t="str">
        <x:f>IF(AND(NOT(ISNUMBER(A16)),A16=""),"",IF(AND(NOT(ISNUMBER(F16)),F16=""),"Missing",IF(F16="N/O","N/O",IF(ISNUMBER(T16),"Valid","Check"))))</x:f>
      </x:c>
      <x:c r="AG16" s="258" t="str">
        <x:f>IF(AND(NOT(ISNUMBER(A16)),A16=""),"",IF(AND(NOT(ISNUMBER(G16)),G16=""),"Missing",IF(G16="N/O","N/O",IF(ISNUMBER(U16),"Valid","Check"))))</x:f>
      </x:c>
      <x:c r="AH16" s="258" t="str">
        <x:f>IF(AND(NOT(ISNUMBER(A16)),A16=""),"",IF(AND(NOT(ISNUMBER(H16)),H16=""),"Missing",IF(H16="N/O","N/O",IF(ISNUMBER(V16),"Valid","Check"))))</x:f>
      </x:c>
      <x:c r="AI16" s="258" t="str">
        <x:f>IF(AND(NOT(ISNUMBER(A16)),A16=""),"",IF(AND(NOT(ISNUMBER(I16)),I16=""),"Missing",IF(I16="N/O","N/O",IF(ISNUMBER(W16),"Valid","Check"))))</x:f>
      </x:c>
      <x:c r="AJ16" s="258" t="str">
        <x:f>IF(AND(NOT(ISNUMBER(A16)),A16=""),"",IF(AND(NOT(ISNUMBER(J16)),J16=""),"Missing",IF(J16="N/O","N/O",IF(ISNUMBER(X16),"Valid","Check"))))</x:f>
      </x:c>
      <x:c r="AK16" s="258" t="str">
        <x:f>IF(AND(NOT(ISNUMBER(A16)),A16=""),"",IF(AND(NOT(ISNUMBER(K16)),K16=""),"Missing",IF(K16="N/O","N/O",IF(ISNUMBER(Y16),"Valid","Check"))))</x:f>
      </x:c>
      <x:c r="AL16" s="258" t="str">
        <x:f>IF(AND(NOT(ISNUMBER(A16)),A16=""),"",IF(AND(NOT(ISNUMBER(L16)),L16=""),"Missing",IF(L16="N/O","N/O",IF(ISNUMBER(Z16),"Valid","Check"))))</x:f>
      </x:c>
      <x:c r="AM16" s="258" t="str">
        <x:f>IF(AND(NOT(ISNUMBER(A16)),A16=""),"",IF(AND(NOT(ISNUMBER(M16)),M16=""),"Missing",IF(M16="N/O","N/O",IF(ISNUMBER(AA16),"Valid","Check"))))</x:f>
      </x:c>
    </x:row>
    <x:row r="17" ht="27" customHeight="1">
      <x:c r="A17" s="202"/>
      <x:c r="B17" s="202"/>
      <x:c r="C17" s="202"/>
      <x:c r="D17" s="202"/>
      <x:c r="E17" s="202"/>
      <x:c r="F17" s="202"/>
      <x:c r="G17" s="202"/>
      <x:c r="H17" s="202"/>
      <x:c r="I17" s="202"/>
      <x:c r="J17" s="202"/>
      <x:c r="K17" s="202"/>
      <x:c r="L17" s="202"/>
      <x:c r="M17" s="202"/>
      <x:c r="N17" s="12" t="str">
        <x:f>IF(AND(NOT(ISNUMBER(A17)),A17=""),IF(COUNTA(B17:M17)=0,"","Add anonymous ID"),IF(COUNT(P17:AA17)+COUNTIF(B17:M17,"N/O")=COUNTA(B17:M17),"Recorded","Check response code"))</x:f>
      </x:c>
      <x:c r="P17" t="str">
        <x:f>IF(AND(NOT(ISNUMBER(A17)),A17=""),"",IF(ISNUMBER(B17),IF(AND(B17&gt;=1,B17&lt;=4,MOD(B17,1)=0),B17,""),""))</x:f>
      </x:c>
      <x:c r="Q17" t="str">
        <x:f>IF(AND(NOT(ISNUMBER(A17)),A17=""),"",IF(ISNUMBER(C17),IF(AND(C17&gt;=1,C17&lt;=4,MOD(C17,1)=0),C17,""),""))</x:f>
      </x:c>
      <x:c r="R17" t="str">
        <x:f>IF(AND(NOT(ISNUMBER(A17)),A17=""),"",IF(ISNUMBER(D17),IF(AND(D17&gt;=1,D17&lt;=4,MOD(D17,1)=0),D17,""),""))</x:f>
      </x:c>
      <x:c r="S17" t="str">
        <x:f>IF(AND(NOT(ISNUMBER(A17)),A17=""),"",IF(ISNUMBER(E17),IF(AND(E17&gt;=1,E17&lt;=4,MOD(E17,1)=0),E17,""),""))</x:f>
      </x:c>
      <x:c r="T17" t="str">
        <x:f>IF(AND(NOT(ISNUMBER(A17)),A17=""),"",IF(ISNUMBER(F17),IF(AND(F17&gt;=1,F17&lt;=4,MOD(F17,1)=0),F17,""),""))</x:f>
      </x:c>
      <x:c r="U17" t="str">
        <x:f>IF(AND(NOT(ISNUMBER(A17)),A17=""),"",IF(ISNUMBER(G17),IF(AND(G17&gt;=1,G17&lt;=4,MOD(G17,1)=0),G17,""),""))</x:f>
      </x:c>
      <x:c r="V17" t="str">
        <x:f>IF(AND(NOT(ISNUMBER(A17)),A17=""),"",IF(ISNUMBER(H17),IF(AND(H17&gt;=1,H17&lt;=4,MOD(H17,1)=0),H17,""),""))</x:f>
      </x:c>
      <x:c r="W17" t="str">
        <x:f>IF(AND(NOT(ISNUMBER(A17)),A17=""),"",IF(ISNUMBER(I17),IF(AND(I17&gt;=1,I17&lt;=4,MOD(I17,1)=0),I17,""),""))</x:f>
      </x:c>
      <x:c r="X17" t="str">
        <x:f>IF(AND(NOT(ISNUMBER(A17)),A17=""),"",IF(ISNUMBER(J17),IF(AND(J17&gt;=1,J17&lt;=4,MOD(J17,1)=0),J17,""),""))</x:f>
      </x:c>
      <x:c r="Y17" t="str">
        <x:f>IF(AND(NOT(ISNUMBER(A17)),A17=""),"",IF(ISNUMBER(K17),IF(AND(K17&gt;=1,K17&lt;=4,MOD(K17,1)=0),K17,""),""))</x:f>
      </x:c>
      <x:c r="Z17" t="str">
        <x:f>IF(AND(NOT(ISNUMBER(A17)),A17=""),"",IF(ISNUMBER(L17),IF(AND(L17&gt;=1,L17&lt;=4,MOD(L17,1)=0),L17,""),""))</x:f>
      </x:c>
      <x:c r="AA17" t="str">
        <x:f>IF(AND(NOT(ISNUMBER(A17)),A17=""),"",IF(ISNUMBER(M17),IF(AND(M17&gt;=1,M17&lt;=4,MOD(M17,1)=0),M17,""),""))</x:f>
      </x:c>
      <x:c r="AB17" s="258" t="str">
        <x:f>IF(AND(NOT(ISNUMBER(A17)),A17=""),"",IF(AND(NOT(ISNUMBER(B17)),B17=""),"Missing",IF(B17="N/O","N/O",IF(ISNUMBER(P17),"Valid","Check"))))</x:f>
      </x:c>
      <x:c r="AC17" s="258" t="str">
        <x:f>IF(AND(NOT(ISNUMBER(A17)),A17=""),"",IF(AND(NOT(ISNUMBER(C17)),C17=""),"Missing",IF(C17="N/O","N/O",IF(ISNUMBER(Q17),"Valid","Check"))))</x:f>
      </x:c>
      <x:c r="AD17" s="258" t="str">
        <x:f>IF(AND(NOT(ISNUMBER(A17)),A17=""),"",IF(AND(NOT(ISNUMBER(D17)),D17=""),"Missing",IF(D17="N/O","N/O",IF(ISNUMBER(R17),"Valid","Check"))))</x:f>
      </x:c>
      <x:c r="AE17" s="258" t="str">
        <x:f>IF(AND(NOT(ISNUMBER(A17)),A17=""),"",IF(AND(NOT(ISNUMBER(E17)),E17=""),"Missing",IF(E17="N/O","N/O",IF(ISNUMBER(S17),"Valid","Check"))))</x:f>
      </x:c>
      <x:c r="AF17" s="258" t="str">
        <x:f>IF(AND(NOT(ISNUMBER(A17)),A17=""),"",IF(AND(NOT(ISNUMBER(F17)),F17=""),"Missing",IF(F17="N/O","N/O",IF(ISNUMBER(T17),"Valid","Check"))))</x:f>
      </x:c>
      <x:c r="AG17" s="258" t="str">
        <x:f>IF(AND(NOT(ISNUMBER(A17)),A17=""),"",IF(AND(NOT(ISNUMBER(G17)),G17=""),"Missing",IF(G17="N/O","N/O",IF(ISNUMBER(U17),"Valid","Check"))))</x:f>
      </x:c>
      <x:c r="AH17" s="258" t="str">
        <x:f>IF(AND(NOT(ISNUMBER(A17)),A17=""),"",IF(AND(NOT(ISNUMBER(H17)),H17=""),"Missing",IF(H17="N/O","N/O",IF(ISNUMBER(V17),"Valid","Check"))))</x:f>
      </x:c>
      <x:c r="AI17" s="258" t="str">
        <x:f>IF(AND(NOT(ISNUMBER(A17)),A17=""),"",IF(AND(NOT(ISNUMBER(I17)),I17=""),"Missing",IF(I17="N/O","N/O",IF(ISNUMBER(W17),"Valid","Check"))))</x:f>
      </x:c>
      <x:c r="AJ17" s="258" t="str">
        <x:f>IF(AND(NOT(ISNUMBER(A17)),A17=""),"",IF(AND(NOT(ISNUMBER(J17)),J17=""),"Missing",IF(J17="N/O","N/O",IF(ISNUMBER(X17),"Valid","Check"))))</x:f>
      </x:c>
      <x:c r="AK17" s="258" t="str">
        <x:f>IF(AND(NOT(ISNUMBER(A17)),A17=""),"",IF(AND(NOT(ISNUMBER(K17)),K17=""),"Missing",IF(K17="N/O","N/O",IF(ISNUMBER(Y17),"Valid","Check"))))</x:f>
      </x:c>
      <x:c r="AL17" s="258" t="str">
        <x:f>IF(AND(NOT(ISNUMBER(A17)),A17=""),"",IF(AND(NOT(ISNUMBER(L17)),L17=""),"Missing",IF(L17="N/O","N/O",IF(ISNUMBER(Z17),"Valid","Check"))))</x:f>
      </x:c>
      <x:c r="AM17" s="258" t="str">
        <x:f>IF(AND(NOT(ISNUMBER(A17)),A17=""),"",IF(AND(NOT(ISNUMBER(M17)),M17=""),"Missing",IF(M17="N/O","N/O",IF(ISNUMBER(AA17),"Valid","Check"))))</x:f>
      </x:c>
    </x:row>
    <x:row r="18" ht="27" customHeight="1">
      <x:c r="A18" s="202"/>
      <x:c r="B18" s="202"/>
      <x:c r="C18" s="202"/>
      <x:c r="D18" s="202"/>
      <x:c r="E18" s="202"/>
      <x:c r="F18" s="202"/>
      <x:c r="G18" s="202"/>
      <x:c r="H18" s="202"/>
      <x:c r="I18" s="202"/>
      <x:c r="J18" s="202"/>
      <x:c r="K18" s="202"/>
      <x:c r="L18" s="202"/>
      <x:c r="M18" s="202"/>
      <x:c r="N18" s="12" t="str">
        <x:f>IF(AND(NOT(ISNUMBER(A18)),A18=""),IF(COUNTA(B18:M18)=0,"","Add anonymous ID"),IF(COUNT(P18:AA18)+COUNTIF(B18:M18,"N/O")=COUNTA(B18:M18),"Recorded","Check response code"))</x:f>
      </x:c>
      <x:c r="P18" t="str">
        <x:f>IF(AND(NOT(ISNUMBER(A18)),A18=""),"",IF(ISNUMBER(B18),IF(AND(B18&gt;=1,B18&lt;=4,MOD(B18,1)=0),B18,""),""))</x:f>
      </x:c>
      <x:c r="Q18" t="str">
        <x:f>IF(AND(NOT(ISNUMBER(A18)),A18=""),"",IF(ISNUMBER(C18),IF(AND(C18&gt;=1,C18&lt;=4,MOD(C18,1)=0),C18,""),""))</x:f>
      </x:c>
      <x:c r="R18" t="str">
        <x:f>IF(AND(NOT(ISNUMBER(A18)),A18=""),"",IF(ISNUMBER(D18),IF(AND(D18&gt;=1,D18&lt;=4,MOD(D18,1)=0),D18,""),""))</x:f>
      </x:c>
      <x:c r="S18" t="str">
        <x:f>IF(AND(NOT(ISNUMBER(A18)),A18=""),"",IF(ISNUMBER(E18),IF(AND(E18&gt;=1,E18&lt;=4,MOD(E18,1)=0),E18,""),""))</x:f>
      </x:c>
      <x:c r="T18" t="str">
        <x:f>IF(AND(NOT(ISNUMBER(A18)),A18=""),"",IF(ISNUMBER(F18),IF(AND(F18&gt;=1,F18&lt;=4,MOD(F18,1)=0),F18,""),""))</x:f>
      </x:c>
      <x:c r="U18" t="str">
        <x:f>IF(AND(NOT(ISNUMBER(A18)),A18=""),"",IF(ISNUMBER(G18),IF(AND(G18&gt;=1,G18&lt;=4,MOD(G18,1)=0),G18,""),""))</x:f>
      </x:c>
      <x:c r="V18" t="str">
        <x:f>IF(AND(NOT(ISNUMBER(A18)),A18=""),"",IF(ISNUMBER(H18),IF(AND(H18&gt;=1,H18&lt;=4,MOD(H18,1)=0),H18,""),""))</x:f>
      </x:c>
      <x:c r="W18" t="str">
        <x:f>IF(AND(NOT(ISNUMBER(A18)),A18=""),"",IF(ISNUMBER(I18),IF(AND(I18&gt;=1,I18&lt;=4,MOD(I18,1)=0),I18,""),""))</x:f>
      </x:c>
      <x:c r="X18" t="str">
        <x:f>IF(AND(NOT(ISNUMBER(A18)),A18=""),"",IF(ISNUMBER(J18),IF(AND(J18&gt;=1,J18&lt;=4,MOD(J18,1)=0),J18,""),""))</x:f>
      </x:c>
      <x:c r="Y18" t="str">
        <x:f>IF(AND(NOT(ISNUMBER(A18)),A18=""),"",IF(ISNUMBER(K18),IF(AND(K18&gt;=1,K18&lt;=4,MOD(K18,1)=0),K18,""),""))</x:f>
      </x:c>
      <x:c r="Z18" t="str">
        <x:f>IF(AND(NOT(ISNUMBER(A18)),A18=""),"",IF(ISNUMBER(L18),IF(AND(L18&gt;=1,L18&lt;=4,MOD(L18,1)=0),L18,""),""))</x:f>
      </x:c>
      <x:c r="AA18" t="str">
        <x:f>IF(AND(NOT(ISNUMBER(A18)),A18=""),"",IF(ISNUMBER(M18),IF(AND(M18&gt;=1,M18&lt;=4,MOD(M18,1)=0),M18,""),""))</x:f>
      </x:c>
      <x:c r="AB18" s="258" t="str">
        <x:f>IF(AND(NOT(ISNUMBER(A18)),A18=""),"",IF(AND(NOT(ISNUMBER(B18)),B18=""),"Missing",IF(B18="N/O","N/O",IF(ISNUMBER(P18),"Valid","Check"))))</x:f>
      </x:c>
      <x:c r="AC18" s="258" t="str">
        <x:f>IF(AND(NOT(ISNUMBER(A18)),A18=""),"",IF(AND(NOT(ISNUMBER(C18)),C18=""),"Missing",IF(C18="N/O","N/O",IF(ISNUMBER(Q18),"Valid","Check"))))</x:f>
      </x:c>
      <x:c r="AD18" s="258" t="str">
        <x:f>IF(AND(NOT(ISNUMBER(A18)),A18=""),"",IF(AND(NOT(ISNUMBER(D18)),D18=""),"Missing",IF(D18="N/O","N/O",IF(ISNUMBER(R18),"Valid","Check"))))</x:f>
      </x:c>
      <x:c r="AE18" s="258" t="str">
        <x:f>IF(AND(NOT(ISNUMBER(A18)),A18=""),"",IF(AND(NOT(ISNUMBER(E18)),E18=""),"Missing",IF(E18="N/O","N/O",IF(ISNUMBER(S18),"Valid","Check"))))</x:f>
      </x:c>
      <x:c r="AF18" s="258" t="str">
        <x:f>IF(AND(NOT(ISNUMBER(A18)),A18=""),"",IF(AND(NOT(ISNUMBER(F18)),F18=""),"Missing",IF(F18="N/O","N/O",IF(ISNUMBER(T18),"Valid","Check"))))</x:f>
      </x:c>
      <x:c r="AG18" s="258" t="str">
        <x:f>IF(AND(NOT(ISNUMBER(A18)),A18=""),"",IF(AND(NOT(ISNUMBER(G18)),G18=""),"Missing",IF(G18="N/O","N/O",IF(ISNUMBER(U18),"Valid","Check"))))</x:f>
      </x:c>
      <x:c r="AH18" s="258" t="str">
        <x:f>IF(AND(NOT(ISNUMBER(A18)),A18=""),"",IF(AND(NOT(ISNUMBER(H18)),H18=""),"Missing",IF(H18="N/O","N/O",IF(ISNUMBER(V18),"Valid","Check"))))</x:f>
      </x:c>
      <x:c r="AI18" s="258" t="str">
        <x:f>IF(AND(NOT(ISNUMBER(A18)),A18=""),"",IF(AND(NOT(ISNUMBER(I18)),I18=""),"Missing",IF(I18="N/O","N/O",IF(ISNUMBER(W18),"Valid","Check"))))</x:f>
      </x:c>
      <x:c r="AJ18" s="258" t="str">
        <x:f>IF(AND(NOT(ISNUMBER(A18)),A18=""),"",IF(AND(NOT(ISNUMBER(J18)),J18=""),"Missing",IF(J18="N/O","N/O",IF(ISNUMBER(X18),"Valid","Check"))))</x:f>
      </x:c>
      <x:c r="AK18" s="258" t="str">
        <x:f>IF(AND(NOT(ISNUMBER(A18)),A18=""),"",IF(AND(NOT(ISNUMBER(K18)),K18=""),"Missing",IF(K18="N/O","N/O",IF(ISNUMBER(Y18),"Valid","Check"))))</x:f>
      </x:c>
      <x:c r="AL18" s="258" t="str">
        <x:f>IF(AND(NOT(ISNUMBER(A18)),A18=""),"",IF(AND(NOT(ISNUMBER(L18)),L18=""),"Missing",IF(L18="N/O","N/O",IF(ISNUMBER(Z18),"Valid","Check"))))</x:f>
      </x:c>
      <x:c r="AM18" s="258" t="str">
        <x:f>IF(AND(NOT(ISNUMBER(A18)),A18=""),"",IF(AND(NOT(ISNUMBER(M18)),M18=""),"Missing",IF(M18="N/O","N/O",IF(ISNUMBER(AA18),"Valid","Check"))))</x:f>
      </x:c>
    </x:row>
    <x:row r="19" ht="27" customHeight="1">
      <x:c r="A19" s="202"/>
      <x:c r="B19" s="202"/>
      <x:c r="C19" s="202"/>
      <x:c r="D19" s="202"/>
      <x:c r="E19" s="202"/>
      <x:c r="F19" s="202"/>
      <x:c r="G19" s="202"/>
      <x:c r="H19" s="202"/>
      <x:c r="I19" s="202"/>
      <x:c r="J19" s="202"/>
      <x:c r="K19" s="202"/>
      <x:c r="L19" s="202"/>
      <x:c r="M19" s="202"/>
      <x:c r="N19" s="12" t="str">
        <x:f>IF(AND(NOT(ISNUMBER(A19)),A19=""),IF(COUNTA(B19:M19)=0,"","Add anonymous ID"),IF(COUNT(P19:AA19)+COUNTIF(B19:M19,"N/O")=COUNTA(B19:M19),"Recorded","Check response code"))</x:f>
      </x:c>
      <x:c r="P19" t="str">
        <x:f>IF(AND(NOT(ISNUMBER(A19)),A19=""),"",IF(ISNUMBER(B19),IF(AND(B19&gt;=1,B19&lt;=4,MOD(B19,1)=0),B19,""),""))</x:f>
      </x:c>
      <x:c r="Q19" t="str">
        <x:f>IF(AND(NOT(ISNUMBER(A19)),A19=""),"",IF(ISNUMBER(C19),IF(AND(C19&gt;=1,C19&lt;=4,MOD(C19,1)=0),C19,""),""))</x:f>
      </x:c>
      <x:c r="R19" t="str">
        <x:f>IF(AND(NOT(ISNUMBER(A19)),A19=""),"",IF(ISNUMBER(D19),IF(AND(D19&gt;=1,D19&lt;=4,MOD(D19,1)=0),D19,""),""))</x:f>
      </x:c>
      <x:c r="S19" t="str">
        <x:f>IF(AND(NOT(ISNUMBER(A19)),A19=""),"",IF(ISNUMBER(E19),IF(AND(E19&gt;=1,E19&lt;=4,MOD(E19,1)=0),E19,""),""))</x:f>
      </x:c>
      <x:c r="T19" t="str">
        <x:f>IF(AND(NOT(ISNUMBER(A19)),A19=""),"",IF(ISNUMBER(F19),IF(AND(F19&gt;=1,F19&lt;=4,MOD(F19,1)=0),F19,""),""))</x:f>
      </x:c>
      <x:c r="U19" t="str">
        <x:f>IF(AND(NOT(ISNUMBER(A19)),A19=""),"",IF(ISNUMBER(G19),IF(AND(G19&gt;=1,G19&lt;=4,MOD(G19,1)=0),G19,""),""))</x:f>
      </x:c>
      <x:c r="V19" t="str">
        <x:f>IF(AND(NOT(ISNUMBER(A19)),A19=""),"",IF(ISNUMBER(H19),IF(AND(H19&gt;=1,H19&lt;=4,MOD(H19,1)=0),H19,""),""))</x:f>
      </x:c>
      <x:c r="W19" t="str">
        <x:f>IF(AND(NOT(ISNUMBER(A19)),A19=""),"",IF(ISNUMBER(I19),IF(AND(I19&gt;=1,I19&lt;=4,MOD(I19,1)=0),I19,""),""))</x:f>
      </x:c>
      <x:c r="X19" t="str">
        <x:f>IF(AND(NOT(ISNUMBER(A19)),A19=""),"",IF(ISNUMBER(J19),IF(AND(J19&gt;=1,J19&lt;=4,MOD(J19,1)=0),J19,""),""))</x:f>
      </x:c>
      <x:c r="Y19" t="str">
        <x:f>IF(AND(NOT(ISNUMBER(A19)),A19=""),"",IF(ISNUMBER(K19),IF(AND(K19&gt;=1,K19&lt;=4,MOD(K19,1)=0),K19,""),""))</x:f>
      </x:c>
      <x:c r="Z19" t="str">
        <x:f>IF(AND(NOT(ISNUMBER(A19)),A19=""),"",IF(ISNUMBER(L19),IF(AND(L19&gt;=1,L19&lt;=4,MOD(L19,1)=0),L19,""),""))</x:f>
      </x:c>
      <x:c r="AA19" t="str">
        <x:f>IF(AND(NOT(ISNUMBER(A19)),A19=""),"",IF(ISNUMBER(M19),IF(AND(M19&gt;=1,M19&lt;=4,MOD(M19,1)=0),M19,""),""))</x:f>
      </x:c>
      <x:c r="AB19" s="258" t="str">
        <x:f>IF(AND(NOT(ISNUMBER(A19)),A19=""),"",IF(AND(NOT(ISNUMBER(B19)),B19=""),"Missing",IF(B19="N/O","N/O",IF(ISNUMBER(P19),"Valid","Check"))))</x:f>
      </x:c>
      <x:c r="AC19" s="258" t="str">
        <x:f>IF(AND(NOT(ISNUMBER(A19)),A19=""),"",IF(AND(NOT(ISNUMBER(C19)),C19=""),"Missing",IF(C19="N/O","N/O",IF(ISNUMBER(Q19),"Valid","Check"))))</x:f>
      </x:c>
      <x:c r="AD19" s="258" t="str">
        <x:f>IF(AND(NOT(ISNUMBER(A19)),A19=""),"",IF(AND(NOT(ISNUMBER(D19)),D19=""),"Missing",IF(D19="N/O","N/O",IF(ISNUMBER(R19),"Valid","Check"))))</x:f>
      </x:c>
      <x:c r="AE19" s="258" t="str">
        <x:f>IF(AND(NOT(ISNUMBER(A19)),A19=""),"",IF(AND(NOT(ISNUMBER(E19)),E19=""),"Missing",IF(E19="N/O","N/O",IF(ISNUMBER(S19),"Valid","Check"))))</x:f>
      </x:c>
      <x:c r="AF19" s="258" t="str">
        <x:f>IF(AND(NOT(ISNUMBER(A19)),A19=""),"",IF(AND(NOT(ISNUMBER(F19)),F19=""),"Missing",IF(F19="N/O","N/O",IF(ISNUMBER(T19),"Valid","Check"))))</x:f>
      </x:c>
      <x:c r="AG19" s="258" t="str">
        <x:f>IF(AND(NOT(ISNUMBER(A19)),A19=""),"",IF(AND(NOT(ISNUMBER(G19)),G19=""),"Missing",IF(G19="N/O","N/O",IF(ISNUMBER(U19),"Valid","Check"))))</x:f>
      </x:c>
      <x:c r="AH19" s="258" t="str">
        <x:f>IF(AND(NOT(ISNUMBER(A19)),A19=""),"",IF(AND(NOT(ISNUMBER(H19)),H19=""),"Missing",IF(H19="N/O","N/O",IF(ISNUMBER(V19),"Valid","Check"))))</x:f>
      </x:c>
      <x:c r="AI19" s="258" t="str">
        <x:f>IF(AND(NOT(ISNUMBER(A19)),A19=""),"",IF(AND(NOT(ISNUMBER(I19)),I19=""),"Missing",IF(I19="N/O","N/O",IF(ISNUMBER(W19),"Valid","Check"))))</x:f>
      </x:c>
      <x:c r="AJ19" s="258" t="str">
        <x:f>IF(AND(NOT(ISNUMBER(A19)),A19=""),"",IF(AND(NOT(ISNUMBER(J19)),J19=""),"Missing",IF(J19="N/O","N/O",IF(ISNUMBER(X19),"Valid","Check"))))</x:f>
      </x:c>
      <x:c r="AK19" s="258" t="str">
        <x:f>IF(AND(NOT(ISNUMBER(A19)),A19=""),"",IF(AND(NOT(ISNUMBER(K19)),K19=""),"Missing",IF(K19="N/O","N/O",IF(ISNUMBER(Y19),"Valid","Check"))))</x:f>
      </x:c>
      <x:c r="AL19" s="258" t="str">
        <x:f>IF(AND(NOT(ISNUMBER(A19)),A19=""),"",IF(AND(NOT(ISNUMBER(L19)),L19=""),"Missing",IF(L19="N/O","N/O",IF(ISNUMBER(Z19),"Valid","Check"))))</x:f>
      </x:c>
      <x:c r="AM19" s="258" t="str">
        <x:f>IF(AND(NOT(ISNUMBER(A19)),A19=""),"",IF(AND(NOT(ISNUMBER(M19)),M19=""),"Missing",IF(M19="N/O","N/O",IF(ISNUMBER(AA19),"Valid","Check"))))</x:f>
      </x:c>
    </x:row>
    <x:row r="20" ht="27" customHeight="1">
      <x:c r="A20" s="202"/>
      <x:c r="B20" s="202"/>
      <x:c r="C20" s="202"/>
      <x:c r="D20" s="202"/>
      <x:c r="E20" s="202"/>
      <x:c r="F20" s="202"/>
      <x:c r="G20" s="202"/>
      <x:c r="H20" s="202"/>
      <x:c r="I20" s="202"/>
      <x:c r="J20" s="202"/>
      <x:c r="K20" s="202"/>
      <x:c r="L20" s="202"/>
      <x:c r="M20" s="202"/>
      <x:c r="N20" s="12" t="str">
        <x:f>IF(AND(NOT(ISNUMBER(A20)),A20=""),IF(COUNTA(B20:M20)=0,"","Add anonymous ID"),IF(COUNT(P20:AA20)+COUNTIF(B20:M20,"N/O")=COUNTA(B20:M20),"Recorded","Check response code"))</x:f>
      </x:c>
      <x:c r="P20" t="str">
        <x:f>IF(AND(NOT(ISNUMBER(A20)),A20=""),"",IF(ISNUMBER(B20),IF(AND(B20&gt;=1,B20&lt;=4,MOD(B20,1)=0),B20,""),""))</x:f>
      </x:c>
      <x:c r="Q20" t="str">
        <x:f>IF(AND(NOT(ISNUMBER(A20)),A20=""),"",IF(ISNUMBER(C20),IF(AND(C20&gt;=1,C20&lt;=4,MOD(C20,1)=0),C20,""),""))</x:f>
      </x:c>
      <x:c r="R20" t="str">
        <x:f>IF(AND(NOT(ISNUMBER(A20)),A20=""),"",IF(ISNUMBER(D20),IF(AND(D20&gt;=1,D20&lt;=4,MOD(D20,1)=0),D20,""),""))</x:f>
      </x:c>
      <x:c r="S20" t="str">
        <x:f>IF(AND(NOT(ISNUMBER(A20)),A20=""),"",IF(ISNUMBER(E20),IF(AND(E20&gt;=1,E20&lt;=4,MOD(E20,1)=0),E20,""),""))</x:f>
      </x:c>
      <x:c r="T20" t="str">
        <x:f>IF(AND(NOT(ISNUMBER(A20)),A20=""),"",IF(ISNUMBER(F20),IF(AND(F20&gt;=1,F20&lt;=4,MOD(F20,1)=0),F20,""),""))</x:f>
      </x:c>
      <x:c r="U20" t="str">
        <x:f>IF(AND(NOT(ISNUMBER(A20)),A20=""),"",IF(ISNUMBER(G20),IF(AND(G20&gt;=1,G20&lt;=4,MOD(G20,1)=0),G20,""),""))</x:f>
      </x:c>
      <x:c r="V20" t="str">
        <x:f>IF(AND(NOT(ISNUMBER(A20)),A20=""),"",IF(ISNUMBER(H20),IF(AND(H20&gt;=1,H20&lt;=4,MOD(H20,1)=0),H20,""),""))</x:f>
      </x:c>
      <x:c r="W20" t="str">
        <x:f>IF(AND(NOT(ISNUMBER(A20)),A20=""),"",IF(ISNUMBER(I20),IF(AND(I20&gt;=1,I20&lt;=4,MOD(I20,1)=0),I20,""),""))</x:f>
      </x:c>
      <x:c r="X20" t="str">
        <x:f>IF(AND(NOT(ISNUMBER(A20)),A20=""),"",IF(ISNUMBER(J20),IF(AND(J20&gt;=1,J20&lt;=4,MOD(J20,1)=0),J20,""),""))</x:f>
      </x:c>
      <x:c r="Y20" t="str">
        <x:f>IF(AND(NOT(ISNUMBER(A20)),A20=""),"",IF(ISNUMBER(K20),IF(AND(K20&gt;=1,K20&lt;=4,MOD(K20,1)=0),K20,""),""))</x:f>
      </x:c>
      <x:c r="Z20" t="str">
        <x:f>IF(AND(NOT(ISNUMBER(A20)),A20=""),"",IF(ISNUMBER(L20),IF(AND(L20&gt;=1,L20&lt;=4,MOD(L20,1)=0),L20,""),""))</x:f>
      </x:c>
      <x:c r="AA20" t="str">
        <x:f>IF(AND(NOT(ISNUMBER(A20)),A20=""),"",IF(ISNUMBER(M20),IF(AND(M20&gt;=1,M20&lt;=4,MOD(M20,1)=0),M20,""),""))</x:f>
      </x:c>
      <x:c r="AB20" s="258" t="str">
        <x:f>IF(AND(NOT(ISNUMBER(A20)),A20=""),"",IF(AND(NOT(ISNUMBER(B20)),B20=""),"Missing",IF(B20="N/O","N/O",IF(ISNUMBER(P20),"Valid","Check"))))</x:f>
      </x:c>
      <x:c r="AC20" s="258" t="str">
        <x:f>IF(AND(NOT(ISNUMBER(A20)),A20=""),"",IF(AND(NOT(ISNUMBER(C20)),C20=""),"Missing",IF(C20="N/O","N/O",IF(ISNUMBER(Q20),"Valid","Check"))))</x:f>
      </x:c>
      <x:c r="AD20" s="258" t="str">
        <x:f>IF(AND(NOT(ISNUMBER(A20)),A20=""),"",IF(AND(NOT(ISNUMBER(D20)),D20=""),"Missing",IF(D20="N/O","N/O",IF(ISNUMBER(R20),"Valid","Check"))))</x:f>
      </x:c>
      <x:c r="AE20" s="258" t="str">
        <x:f>IF(AND(NOT(ISNUMBER(A20)),A20=""),"",IF(AND(NOT(ISNUMBER(E20)),E20=""),"Missing",IF(E20="N/O","N/O",IF(ISNUMBER(S20),"Valid","Check"))))</x:f>
      </x:c>
      <x:c r="AF20" s="258" t="str">
        <x:f>IF(AND(NOT(ISNUMBER(A20)),A20=""),"",IF(AND(NOT(ISNUMBER(F20)),F20=""),"Missing",IF(F20="N/O","N/O",IF(ISNUMBER(T20),"Valid","Check"))))</x:f>
      </x:c>
      <x:c r="AG20" s="258" t="str">
        <x:f>IF(AND(NOT(ISNUMBER(A20)),A20=""),"",IF(AND(NOT(ISNUMBER(G20)),G20=""),"Missing",IF(G20="N/O","N/O",IF(ISNUMBER(U20),"Valid","Check"))))</x:f>
      </x:c>
      <x:c r="AH20" s="258" t="str">
        <x:f>IF(AND(NOT(ISNUMBER(A20)),A20=""),"",IF(AND(NOT(ISNUMBER(H20)),H20=""),"Missing",IF(H20="N/O","N/O",IF(ISNUMBER(V20),"Valid","Check"))))</x:f>
      </x:c>
      <x:c r="AI20" s="258" t="str">
        <x:f>IF(AND(NOT(ISNUMBER(A20)),A20=""),"",IF(AND(NOT(ISNUMBER(I20)),I20=""),"Missing",IF(I20="N/O","N/O",IF(ISNUMBER(W20),"Valid","Check"))))</x:f>
      </x:c>
      <x:c r="AJ20" s="258" t="str">
        <x:f>IF(AND(NOT(ISNUMBER(A20)),A20=""),"",IF(AND(NOT(ISNUMBER(J20)),J20=""),"Missing",IF(J20="N/O","N/O",IF(ISNUMBER(X20),"Valid","Check"))))</x:f>
      </x:c>
      <x:c r="AK20" s="258" t="str">
        <x:f>IF(AND(NOT(ISNUMBER(A20)),A20=""),"",IF(AND(NOT(ISNUMBER(K20)),K20=""),"Missing",IF(K20="N/O","N/O",IF(ISNUMBER(Y20),"Valid","Check"))))</x:f>
      </x:c>
      <x:c r="AL20" s="258" t="str">
        <x:f>IF(AND(NOT(ISNUMBER(A20)),A20=""),"",IF(AND(NOT(ISNUMBER(L20)),L20=""),"Missing",IF(L20="N/O","N/O",IF(ISNUMBER(Z20),"Valid","Check"))))</x:f>
      </x:c>
      <x:c r="AM20" s="258" t="str">
        <x:f>IF(AND(NOT(ISNUMBER(A20)),A20=""),"",IF(AND(NOT(ISNUMBER(M20)),M20=""),"Missing",IF(M20="N/O","N/O",IF(ISNUMBER(AA20),"Valid","Check"))))</x:f>
      </x:c>
    </x:row>
    <x:row r="21" ht="27" customHeight="1">
      <x:c r="A21" s="202"/>
      <x:c r="B21" s="202"/>
      <x:c r="C21" s="202"/>
      <x:c r="D21" s="202"/>
      <x:c r="E21" s="202"/>
      <x:c r="F21" s="202"/>
      <x:c r="G21" s="202"/>
      <x:c r="H21" s="202"/>
      <x:c r="I21" s="202"/>
      <x:c r="J21" s="202"/>
      <x:c r="K21" s="202"/>
      <x:c r="L21" s="202"/>
      <x:c r="M21" s="202"/>
      <x:c r="N21" s="12" t="str">
        <x:f>IF(AND(NOT(ISNUMBER(A21)),A21=""),IF(COUNTA(B21:M21)=0,"","Add anonymous ID"),IF(COUNT(P21:AA21)+COUNTIF(B21:M21,"N/O")=COUNTA(B21:M21),"Recorded","Check response code"))</x:f>
      </x:c>
      <x:c r="P21" t="str">
        <x:f>IF(AND(NOT(ISNUMBER(A21)),A21=""),"",IF(ISNUMBER(B21),IF(AND(B21&gt;=1,B21&lt;=4,MOD(B21,1)=0),B21,""),""))</x:f>
      </x:c>
      <x:c r="Q21" t="str">
        <x:f>IF(AND(NOT(ISNUMBER(A21)),A21=""),"",IF(ISNUMBER(C21),IF(AND(C21&gt;=1,C21&lt;=4,MOD(C21,1)=0),C21,""),""))</x:f>
      </x:c>
      <x:c r="R21" t="str">
        <x:f>IF(AND(NOT(ISNUMBER(A21)),A21=""),"",IF(ISNUMBER(D21),IF(AND(D21&gt;=1,D21&lt;=4,MOD(D21,1)=0),D21,""),""))</x:f>
      </x:c>
      <x:c r="S21" t="str">
        <x:f>IF(AND(NOT(ISNUMBER(A21)),A21=""),"",IF(ISNUMBER(E21),IF(AND(E21&gt;=1,E21&lt;=4,MOD(E21,1)=0),E21,""),""))</x:f>
      </x:c>
      <x:c r="T21" t="str">
        <x:f>IF(AND(NOT(ISNUMBER(A21)),A21=""),"",IF(ISNUMBER(F21),IF(AND(F21&gt;=1,F21&lt;=4,MOD(F21,1)=0),F21,""),""))</x:f>
      </x:c>
      <x:c r="U21" t="str">
        <x:f>IF(AND(NOT(ISNUMBER(A21)),A21=""),"",IF(ISNUMBER(G21),IF(AND(G21&gt;=1,G21&lt;=4,MOD(G21,1)=0),G21,""),""))</x:f>
      </x:c>
      <x:c r="V21" t="str">
        <x:f>IF(AND(NOT(ISNUMBER(A21)),A21=""),"",IF(ISNUMBER(H21),IF(AND(H21&gt;=1,H21&lt;=4,MOD(H21,1)=0),H21,""),""))</x:f>
      </x:c>
      <x:c r="W21" t="str">
        <x:f>IF(AND(NOT(ISNUMBER(A21)),A21=""),"",IF(ISNUMBER(I21),IF(AND(I21&gt;=1,I21&lt;=4,MOD(I21,1)=0),I21,""),""))</x:f>
      </x:c>
      <x:c r="X21" t="str">
        <x:f>IF(AND(NOT(ISNUMBER(A21)),A21=""),"",IF(ISNUMBER(J21),IF(AND(J21&gt;=1,J21&lt;=4,MOD(J21,1)=0),J21,""),""))</x:f>
      </x:c>
      <x:c r="Y21" t="str">
        <x:f>IF(AND(NOT(ISNUMBER(A21)),A21=""),"",IF(ISNUMBER(K21),IF(AND(K21&gt;=1,K21&lt;=4,MOD(K21,1)=0),K21,""),""))</x:f>
      </x:c>
      <x:c r="Z21" t="str">
        <x:f>IF(AND(NOT(ISNUMBER(A21)),A21=""),"",IF(ISNUMBER(L21),IF(AND(L21&gt;=1,L21&lt;=4,MOD(L21,1)=0),L21,""),""))</x:f>
      </x:c>
      <x:c r="AA21" t="str">
        <x:f>IF(AND(NOT(ISNUMBER(A21)),A21=""),"",IF(ISNUMBER(M21),IF(AND(M21&gt;=1,M21&lt;=4,MOD(M21,1)=0),M21,""),""))</x:f>
      </x:c>
      <x:c r="AB21" s="258" t="str">
        <x:f>IF(AND(NOT(ISNUMBER(A21)),A21=""),"",IF(AND(NOT(ISNUMBER(B21)),B21=""),"Missing",IF(B21="N/O","N/O",IF(ISNUMBER(P21),"Valid","Check"))))</x:f>
      </x:c>
      <x:c r="AC21" s="258" t="str">
        <x:f>IF(AND(NOT(ISNUMBER(A21)),A21=""),"",IF(AND(NOT(ISNUMBER(C21)),C21=""),"Missing",IF(C21="N/O","N/O",IF(ISNUMBER(Q21),"Valid","Check"))))</x:f>
      </x:c>
      <x:c r="AD21" s="258" t="str">
        <x:f>IF(AND(NOT(ISNUMBER(A21)),A21=""),"",IF(AND(NOT(ISNUMBER(D21)),D21=""),"Missing",IF(D21="N/O","N/O",IF(ISNUMBER(R21),"Valid","Check"))))</x:f>
      </x:c>
      <x:c r="AE21" s="258" t="str">
        <x:f>IF(AND(NOT(ISNUMBER(A21)),A21=""),"",IF(AND(NOT(ISNUMBER(E21)),E21=""),"Missing",IF(E21="N/O","N/O",IF(ISNUMBER(S21),"Valid","Check"))))</x:f>
      </x:c>
      <x:c r="AF21" s="258" t="str">
        <x:f>IF(AND(NOT(ISNUMBER(A21)),A21=""),"",IF(AND(NOT(ISNUMBER(F21)),F21=""),"Missing",IF(F21="N/O","N/O",IF(ISNUMBER(T21),"Valid","Check"))))</x:f>
      </x:c>
      <x:c r="AG21" s="258" t="str">
        <x:f>IF(AND(NOT(ISNUMBER(A21)),A21=""),"",IF(AND(NOT(ISNUMBER(G21)),G21=""),"Missing",IF(G21="N/O","N/O",IF(ISNUMBER(U21),"Valid","Check"))))</x:f>
      </x:c>
      <x:c r="AH21" s="258" t="str">
        <x:f>IF(AND(NOT(ISNUMBER(A21)),A21=""),"",IF(AND(NOT(ISNUMBER(H21)),H21=""),"Missing",IF(H21="N/O","N/O",IF(ISNUMBER(V21),"Valid","Check"))))</x:f>
      </x:c>
      <x:c r="AI21" s="258" t="str">
        <x:f>IF(AND(NOT(ISNUMBER(A21)),A21=""),"",IF(AND(NOT(ISNUMBER(I21)),I21=""),"Missing",IF(I21="N/O","N/O",IF(ISNUMBER(W21),"Valid","Check"))))</x:f>
      </x:c>
      <x:c r="AJ21" s="258" t="str">
        <x:f>IF(AND(NOT(ISNUMBER(A21)),A21=""),"",IF(AND(NOT(ISNUMBER(J21)),J21=""),"Missing",IF(J21="N/O","N/O",IF(ISNUMBER(X21),"Valid","Check"))))</x:f>
      </x:c>
      <x:c r="AK21" s="258" t="str">
        <x:f>IF(AND(NOT(ISNUMBER(A21)),A21=""),"",IF(AND(NOT(ISNUMBER(K21)),K21=""),"Missing",IF(K21="N/O","N/O",IF(ISNUMBER(Y21),"Valid","Check"))))</x:f>
      </x:c>
      <x:c r="AL21" s="258" t="str">
        <x:f>IF(AND(NOT(ISNUMBER(A21)),A21=""),"",IF(AND(NOT(ISNUMBER(L21)),L21=""),"Missing",IF(L21="N/O","N/O",IF(ISNUMBER(Z21),"Valid","Check"))))</x:f>
      </x:c>
      <x:c r="AM21" s="258" t="str">
        <x:f>IF(AND(NOT(ISNUMBER(A21)),A21=""),"",IF(AND(NOT(ISNUMBER(M21)),M21=""),"Missing",IF(M21="N/O","N/O",IF(ISNUMBER(AA21),"Valid","Check"))))</x:f>
      </x:c>
    </x:row>
    <x:row r="22" ht="27" customHeight="1">
      <x:c r="A22" s="202"/>
      <x:c r="B22" s="202"/>
      <x:c r="C22" s="202"/>
      <x:c r="D22" s="202"/>
      <x:c r="E22" s="202"/>
      <x:c r="F22" s="202"/>
      <x:c r="G22" s="202"/>
      <x:c r="H22" s="202"/>
      <x:c r="I22" s="202"/>
      <x:c r="J22" s="202"/>
      <x:c r="K22" s="202"/>
      <x:c r="L22" s="202"/>
      <x:c r="M22" s="202"/>
      <x:c r="N22" s="12" t="str">
        <x:f>IF(AND(NOT(ISNUMBER(A22)),A22=""),IF(COUNTA(B22:M22)=0,"","Add anonymous ID"),IF(COUNT(P22:AA22)+COUNTIF(B22:M22,"N/O")=COUNTA(B22:M22),"Recorded","Check response code"))</x:f>
      </x:c>
      <x:c r="P22" t="str">
        <x:f>IF(AND(NOT(ISNUMBER(A22)),A22=""),"",IF(ISNUMBER(B22),IF(AND(B22&gt;=1,B22&lt;=4,MOD(B22,1)=0),B22,""),""))</x:f>
      </x:c>
      <x:c r="Q22" t="str">
        <x:f>IF(AND(NOT(ISNUMBER(A22)),A22=""),"",IF(ISNUMBER(C22),IF(AND(C22&gt;=1,C22&lt;=4,MOD(C22,1)=0),C22,""),""))</x:f>
      </x:c>
      <x:c r="R22" t="str">
        <x:f>IF(AND(NOT(ISNUMBER(A22)),A22=""),"",IF(ISNUMBER(D22),IF(AND(D22&gt;=1,D22&lt;=4,MOD(D22,1)=0),D22,""),""))</x:f>
      </x:c>
      <x:c r="S22" t="str">
        <x:f>IF(AND(NOT(ISNUMBER(A22)),A22=""),"",IF(ISNUMBER(E22),IF(AND(E22&gt;=1,E22&lt;=4,MOD(E22,1)=0),E22,""),""))</x:f>
      </x:c>
      <x:c r="T22" t="str">
        <x:f>IF(AND(NOT(ISNUMBER(A22)),A22=""),"",IF(ISNUMBER(F22),IF(AND(F22&gt;=1,F22&lt;=4,MOD(F22,1)=0),F22,""),""))</x:f>
      </x:c>
      <x:c r="U22" t="str">
        <x:f>IF(AND(NOT(ISNUMBER(A22)),A22=""),"",IF(ISNUMBER(G22),IF(AND(G22&gt;=1,G22&lt;=4,MOD(G22,1)=0),G22,""),""))</x:f>
      </x:c>
      <x:c r="V22" t="str">
        <x:f>IF(AND(NOT(ISNUMBER(A22)),A22=""),"",IF(ISNUMBER(H22),IF(AND(H22&gt;=1,H22&lt;=4,MOD(H22,1)=0),H22,""),""))</x:f>
      </x:c>
      <x:c r="W22" t="str">
        <x:f>IF(AND(NOT(ISNUMBER(A22)),A22=""),"",IF(ISNUMBER(I22),IF(AND(I22&gt;=1,I22&lt;=4,MOD(I22,1)=0),I22,""),""))</x:f>
      </x:c>
      <x:c r="X22" t="str">
        <x:f>IF(AND(NOT(ISNUMBER(A22)),A22=""),"",IF(ISNUMBER(J22),IF(AND(J22&gt;=1,J22&lt;=4,MOD(J22,1)=0),J22,""),""))</x:f>
      </x:c>
      <x:c r="Y22" t="str">
        <x:f>IF(AND(NOT(ISNUMBER(A22)),A22=""),"",IF(ISNUMBER(K22),IF(AND(K22&gt;=1,K22&lt;=4,MOD(K22,1)=0),K22,""),""))</x:f>
      </x:c>
      <x:c r="Z22" t="str">
        <x:f>IF(AND(NOT(ISNUMBER(A22)),A22=""),"",IF(ISNUMBER(L22),IF(AND(L22&gt;=1,L22&lt;=4,MOD(L22,1)=0),L22,""),""))</x:f>
      </x:c>
      <x:c r="AA22" t="str">
        <x:f>IF(AND(NOT(ISNUMBER(A22)),A22=""),"",IF(ISNUMBER(M22),IF(AND(M22&gt;=1,M22&lt;=4,MOD(M22,1)=0),M22,""),""))</x:f>
      </x:c>
      <x:c r="AB22" s="258" t="str">
        <x:f>IF(AND(NOT(ISNUMBER(A22)),A22=""),"",IF(AND(NOT(ISNUMBER(B22)),B22=""),"Missing",IF(B22="N/O","N/O",IF(ISNUMBER(P22),"Valid","Check"))))</x:f>
      </x:c>
      <x:c r="AC22" s="258" t="str">
        <x:f>IF(AND(NOT(ISNUMBER(A22)),A22=""),"",IF(AND(NOT(ISNUMBER(C22)),C22=""),"Missing",IF(C22="N/O","N/O",IF(ISNUMBER(Q22),"Valid","Check"))))</x:f>
      </x:c>
      <x:c r="AD22" s="258" t="str">
        <x:f>IF(AND(NOT(ISNUMBER(A22)),A22=""),"",IF(AND(NOT(ISNUMBER(D22)),D22=""),"Missing",IF(D22="N/O","N/O",IF(ISNUMBER(R22),"Valid","Check"))))</x:f>
      </x:c>
      <x:c r="AE22" s="258" t="str">
        <x:f>IF(AND(NOT(ISNUMBER(A22)),A22=""),"",IF(AND(NOT(ISNUMBER(E22)),E22=""),"Missing",IF(E22="N/O","N/O",IF(ISNUMBER(S22),"Valid","Check"))))</x:f>
      </x:c>
      <x:c r="AF22" s="258" t="str">
        <x:f>IF(AND(NOT(ISNUMBER(A22)),A22=""),"",IF(AND(NOT(ISNUMBER(F22)),F22=""),"Missing",IF(F22="N/O","N/O",IF(ISNUMBER(T22),"Valid","Check"))))</x:f>
      </x:c>
      <x:c r="AG22" s="258" t="str">
        <x:f>IF(AND(NOT(ISNUMBER(A22)),A22=""),"",IF(AND(NOT(ISNUMBER(G22)),G22=""),"Missing",IF(G22="N/O","N/O",IF(ISNUMBER(U22),"Valid","Check"))))</x:f>
      </x:c>
      <x:c r="AH22" s="258" t="str">
        <x:f>IF(AND(NOT(ISNUMBER(A22)),A22=""),"",IF(AND(NOT(ISNUMBER(H22)),H22=""),"Missing",IF(H22="N/O","N/O",IF(ISNUMBER(V22),"Valid","Check"))))</x:f>
      </x:c>
      <x:c r="AI22" s="258" t="str">
        <x:f>IF(AND(NOT(ISNUMBER(A22)),A22=""),"",IF(AND(NOT(ISNUMBER(I22)),I22=""),"Missing",IF(I22="N/O","N/O",IF(ISNUMBER(W22),"Valid","Check"))))</x:f>
      </x:c>
      <x:c r="AJ22" s="258" t="str">
        <x:f>IF(AND(NOT(ISNUMBER(A22)),A22=""),"",IF(AND(NOT(ISNUMBER(J22)),J22=""),"Missing",IF(J22="N/O","N/O",IF(ISNUMBER(X22),"Valid","Check"))))</x:f>
      </x:c>
      <x:c r="AK22" s="258" t="str">
        <x:f>IF(AND(NOT(ISNUMBER(A22)),A22=""),"",IF(AND(NOT(ISNUMBER(K22)),K22=""),"Missing",IF(K22="N/O","N/O",IF(ISNUMBER(Y22),"Valid","Check"))))</x:f>
      </x:c>
      <x:c r="AL22" s="258" t="str">
        <x:f>IF(AND(NOT(ISNUMBER(A22)),A22=""),"",IF(AND(NOT(ISNUMBER(L22)),L22=""),"Missing",IF(L22="N/O","N/O",IF(ISNUMBER(Z22),"Valid","Check"))))</x:f>
      </x:c>
      <x:c r="AM22" s="258" t="str">
        <x:f>IF(AND(NOT(ISNUMBER(A22)),A22=""),"",IF(AND(NOT(ISNUMBER(M22)),M22=""),"Missing",IF(M22="N/O","N/O",IF(ISNUMBER(AA22),"Valid","Check"))))</x:f>
      </x:c>
    </x:row>
    <x:row r="23" ht="27" customHeight="1">
      <x:c r="A23" s="202"/>
      <x:c r="B23" s="202"/>
      <x:c r="C23" s="202"/>
      <x:c r="D23" s="202"/>
      <x:c r="E23" s="202"/>
      <x:c r="F23" s="202"/>
      <x:c r="G23" s="202"/>
      <x:c r="H23" s="202"/>
      <x:c r="I23" s="202"/>
      <x:c r="J23" s="202"/>
      <x:c r="K23" s="202"/>
      <x:c r="L23" s="202"/>
      <x:c r="M23" s="202"/>
      <x:c r="N23" s="12" t="str">
        <x:f>IF(AND(NOT(ISNUMBER(A23)),A23=""),IF(COUNTA(B23:M23)=0,"","Add anonymous ID"),IF(COUNT(P23:AA23)+COUNTIF(B23:M23,"N/O")=COUNTA(B23:M23),"Recorded","Check response code"))</x:f>
      </x:c>
      <x:c r="P23" t="str">
        <x:f>IF(AND(NOT(ISNUMBER(A23)),A23=""),"",IF(ISNUMBER(B23),IF(AND(B23&gt;=1,B23&lt;=4,MOD(B23,1)=0),B23,""),""))</x:f>
      </x:c>
      <x:c r="Q23" t="str">
        <x:f>IF(AND(NOT(ISNUMBER(A23)),A23=""),"",IF(ISNUMBER(C23),IF(AND(C23&gt;=1,C23&lt;=4,MOD(C23,1)=0),C23,""),""))</x:f>
      </x:c>
      <x:c r="R23" t="str">
        <x:f>IF(AND(NOT(ISNUMBER(A23)),A23=""),"",IF(ISNUMBER(D23),IF(AND(D23&gt;=1,D23&lt;=4,MOD(D23,1)=0),D23,""),""))</x:f>
      </x:c>
      <x:c r="S23" t="str">
        <x:f>IF(AND(NOT(ISNUMBER(A23)),A23=""),"",IF(ISNUMBER(E23),IF(AND(E23&gt;=1,E23&lt;=4,MOD(E23,1)=0),E23,""),""))</x:f>
      </x:c>
      <x:c r="T23" t="str">
        <x:f>IF(AND(NOT(ISNUMBER(A23)),A23=""),"",IF(ISNUMBER(F23),IF(AND(F23&gt;=1,F23&lt;=4,MOD(F23,1)=0),F23,""),""))</x:f>
      </x:c>
      <x:c r="U23" t="str">
        <x:f>IF(AND(NOT(ISNUMBER(A23)),A23=""),"",IF(ISNUMBER(G23),IF(AND(G23&gt;=1,G23&lt;=4,MOD(G23,1)=0),G23,""),""))</x:f>
      </x:c>
      <x:c r="V23" t="str">
        <x:f>IF(AND(NOT(ISNUMBER(A23)),A23=""),"",IF(ISNUMBER(H23),IF(AND(H23&gt;=1,H23&lt;=4,MOD(H23,1)=0),H23,""),""))</x:f>
      </x:c>
      <x:c r="W23" t="str">
        <x:f>IF(AND(NOT(ISNUMBER(A23)),A23=""),"",IF(ISNUMBER(I23),IF(AND(I23&gt;=1,I23&lt;=4,MOD(I23,1)=0),I23,""),""))</x:f>
      </x:c>
      <x:c r="X23" t="str">
        <x:f>IF(AND(NOT(ISNUMBER(A23)),A23=""),"",IF(ISNUMBER(J23),IF(AND(J23&gt;=1,J23&lt;=4,MOD(J23,1)=0),J23,""),""))</x:f>
      </x:c>
      <x:c r="Y23" t="str">
        <x:f>IF(AND(NOT(ISNUMBER(A23)),A23=""),"",IF(ISNUMBER(K23),IF(AND(K23&gt;=1,K23&lt;=4,MOD(K23,1)=0),K23,""),""))</x:f>
      </x:c>
      <x:c r="Z23" t="str">
        <x:f>IF(AND(NOT(ISNUMBER(A23)),A23=""),"",IF(ISNUMBER(L23),IF(AND(L23&gt;=1,L23&lt;=4,MOD(L23,1)=0),L23,""),""))</x:f>
      </x:c>
      <x:c r="AA23" t="str">
        <x:f>IF(AND(NOT(ISNUMBER(A23)),A23=""),"",IF(ISNUMBER(M23),IF(AND(M23&gt;=1,M23&lt;=4,MOD(M23,1)=0),M23,""),""))</x:f>
      </x:c>
      <x:c r="AB23" s="258" t="str">
        <x:f>IF(AND(NOT(ISNUMBER(A23)),A23=""),"",IF(AND(NOT(ISNUMBER(B23)),B23=""),"Missing",IF(B23="N/O","N/O",IF(ISNUMBER(P23),"Valid","Check"))))</x:f>
      </x:c>
      <x:c r="AC23" s="258" t="str">
        <x:f>IF(AND(NOT(ISNUMBER(A23)),A23=""),"",IF(AND(NOT(ISNUMBER(C23)),C23=""),"Missing",IF(C23="N/O","N/O",IF(ISNUMBER(Q23),"Valid","Check"))))</x:f>
      </x:c>
      <x:c r="AD23" s="258" t="str">
        <x:f>IF(AND(NOT(ISNUMBER(A23)),A23=""),"",IF(AND(NOT(ISNUMBER(D23)),D23=""),"Missing",IF(D23="N/O","N/O",IF(ISNUMBER(R23),"Valid","Check"))))</x:f>
      </x:c>
      <x:c r="AE23" s="258" t="str">
        <x:f>IF(AND(NOT(ISNUMBER(A23)),A23=""),"",IF(AND(NOT(ISNUMBER(E23)),E23=""),"Missing",IF(E23="N/O","N/O",IF(ISNUMBER(S23),"Valid","Check"))))</x:f>
      </x:c>
      <x:c r="AF23" s="258" t="str">
        <x:f>IF(AND(NOT(ISNUMBER(A23)),A23=""),"",IF(AND(NOT(ISNUMBER(F23)),F23=""),"Missing",IF(F23="N/O","N/O",IF(ISNUMBER(T23),"Valid","Check"))))</x:f>
      </x:c>
      <x:c r="AG23" s="258" t="str">
        <x:f>IF(AND(NOT(ISNUMBER(A23)),A23=""),"",IF(AND(NOT(ISNUMBER(G23)),G23=""),"Missing",IF(G23="N/O","N/O",IF(ISNUMBER(U23),"Valid","Check"))))</x:f>
      </x:c>
      <x:c r="AH23" s="258" t="str">
        <x:f>IF(AND(NOT(ISNUMBER(A23)),A23=""),"",IF(AND(NOT(ISNUMBER(H23)),H23=""),"Missing",IF(H23="N/O","N/O",IF(ISNUMBER(V23),"Valid","Check"))))</x:f>
      </x:c>
      <x:c r="AI23" s="258" t="str">
        <x:f>IF(AND(NOT(ISNUMBER(A23)),A23=""),"",IF(AND(NOT(ISNUMBER(I23)),I23=""),"Missing",IF(I23="N/O","N/O",IF(ISNUMBER(W23),"Valid","Check"))))</x:f>
      </x:c>
      <x:c r="AJ23" s="258" t="str">
        <x:f>IF(AND(NOT(ISNUMBER(A23)),A23=""),"",IF(AND(NOT(ISNUMBER(J23)),J23=""),"Missing",IF(J23="N/O","N/O",IF(ISNUMBER(X23),"Valid","Check"))))</x:f>
      </x:c>
      <x:c r="AK23" s="258" t="str">
        <x:f>IF(AND(NOT(ISNUMBER(A23)),A23=""),"",IF(AND(NOT(ISNUMBER(K23)),K23=""),"Missing",IF(K23="N/O","N/O",IF(ISNUMBER(Y23),"Valid","Check"))))</x:f>
      </x:c>
      <x:c r="AL23" s="258" t="str">
        <x:f>IF(AND(NOT(ISNUMBER(A23)),A23=""),"",IF(AND(NOT(ISNUMBER(L23)),L23=""),"Missing",IF(L23="N/O","N/O",IF(ISNUMBER(Z23),"Valid","Check"))))</x:f>
      </x:c>
      <x:c r="AM23" s="258" t="str">
        <x:f>IF(AND(NOT(ISNUMBER(A23)),A23=""),"",IF(AND(NOT(ISNUMBER(M23)),M23=""),"Missing",IF(M23="N/O","N/O",IF(ISNUMBER(AA23),"Valid","Check"))))</x:f>
      </x:c>
    </x:row>
    <x:row r="24" ht="27" customHeight="1">
      <x:c r="A24" s="202"/>
      <x:c r="B24" s="202"/>
      <x:c r="C24" s="202"/>
      <x:c r="D24" s="202"/>
      <x:c r="E24" s="202"/>
      <x:c r="F24" s="202"/>
      <x:c r="G24" s="202"/>
      <x:c r="H24" s="202"/>
      <x:c r="I24" s="202"/>
      <x:c r="J24" s="202"/>
      <x:c r="K24" s="202"/>
      <x:c r="L24" s="202"/>
      <x:c r="M24" s="202"/>
      <x:c r="N24" s="12" t="str">
        <x:f>IF(AND(NOT(ISNUMBER(A24)),A24=""),IF(COUNTA(B24:M24)=0,"","Add anonymous ID"),IF(COUNT(P24:AA24)+COUNTIF(B24:M24,"N/O")=COUNTA(B24:M24),"Recorded","Check response code"))</x:f>
      </x:c>
      <x:c r="P24" t="str">
        <x:f>IF(AND(NOT(ISNUMBER(A24)),A24=""),"",IF(ISNUMBER(B24),IF(AND(B24&gt;=1,B24&lt;=4,MOD(B24,1)=0),B24,""),""))</x:f>
      </x:c>
      <x:c r="Q24" t="str">
        <x:f>IF(AND(NOT(ISNUMBER(A24)),A24=""),"",IF(ISNUMBER(C24),IF(AND(C24&gt;=1,C24&lt;=4,MOD(C24,1)=0),C24,""),""))</x:f>
      </x:c>
      <x:c r="R24" t="str">
        <x:f>IF(AND(NOT(ISNUMBER(A24)),A24=""),"",IF(ISNUMBER(D24),IF(AND(D24&gt;=1,D24&lt;=4,MOD(D24,1)=0),D24,""),""))</x:f>
      </x:c>
      <x:c r="S24" t="str">
        <x:f>IF(AND(NOT(ISNUMBER(A24)),A24=""),"",IF(ISNUMBER(E24),IF(AND(E24&gt;=1,E24&lt;=4,MOD(E24,1)=0),E24,""),""))</x:f>
      </x:c>
      <x:c r="T24" t="str">
        <x:f>IF(AND(NOT(ISNUMBER(A24)),A24=""),"",IF(ISNUMBER(F24),IF(AND(F24&gt;=1,F24&lt;=4,MOD(F24,1)=0),F24,""),""))</x:f>
      </x:c>
      <x:c r="U24" t="str">
        <x:f>IF(AND(NOT(ISNUMBER(A24)),A24=""),"",IF(ISNUMBER(G24),IF(AND(G24&gt;=1,G24&lt;=4,MOD(G24,1)=0),G24,""),""))</x:f>
      </x:c>
      <x:c r="V24" t="str">
        <x:f>IF(AND(NOT(ISNUMBER(A24)),A24=""),"",IF(ISNUMBER(H24),IF(AND(H24&gt;=1,H24&lt;=4,MOD(H24,1)=0),H24,""),""))</x:f>
      </x:c>
      <x:c r="W24" t="str">
        <x:f>IF(AND(NOT(ISNUMBER(A24)),A24=""),"",IF(ISNUMBER(I24),IF(AND(I24&gt;=1,I24&lt;=4,MOD(I24,1)=0),I24,""),""))</x:f>
      </x:c>
      <x:c r="X24" t="str">
        <x:f>IF(AND(NOT(ISNUMBER(A24)),A24=""),"",IF(ISNUMBER(J24),IF(AND(J24&gt;=1,J24&lt;=4,MOD(J24,1)=0),J24,""),""))</x:f>
      </x:c>
      <x:c r="Y24" t="str">
        <x:f>IF(AND(NOT(ISNUMBER(A24)),A24=""),"",IF(ISNUMBER(K24),IF(AND(K24&gt;=1,K24&lt;=4,MOD(K24,1)=0),K24,""),""))</x:f>
      </x:c>
      <x:c r="Z24" t="str">
        <x:f>IF(AND(NOT(ISNUMBER(A24)),A24=""),"",IF(ISNUMBER(L24),IF(AND(L24&gt;=1,L24&lt;=4,MOD(L24,1)=0),L24,""),""))</x:f>
      </x:c>
      <x:c r="AA24" t="str">
        <x:f>IF(AND(NOT(ISNUMBER(A24)),A24=""),"",IF(ISNUMBER(M24),IF(AND(M24&gt;=1,M24&lt;=4,MOD(M24,1)=0),M24,""),""))</x:f>
      </x:c>
      <x:c r="AB24" s="258" t="str">
        <x:f>IF(AND(NOT(ISNUMBER(A24)),A24=""),"",IF(AND(NOT(ISNUMBER(B24)),B24=""),"Missing",IF(B24="N/O","N/O",IF(ISNUMBER(P24),"Valid","Check"))))</x:f>
      </x:c>
      <x:c r="AC24" s="258" t="str">
        <x:f>IF(AND(NOT(ISNUMBER(A24)),A24=""),"",IF(AND(NOT(ISNUMBER(C24)),C24=""),"Missing",IF(C24="N/O","N/O",IF(ISNUMBER(Q24),"Valid","Check"))))</x:f>
      </x:c>
      <x:c r="AD24" s="258" t="str">
        <x:f>IF(AND(NOT(ISNUMBER(A24)),A24=""),"",IF(AND(NOT(ISNUMBER(D24)),D24=""),"Missing",IF(D24="N/O","N/O",IF(ISNUMBER(R24),"Valid","Check"))))</x:f>
      </x:c>
      <x:c r="AE24" s="258" t="str">
        <x:f>IF(AND(NOT(ISNUMBER(A24)),A24=""),"",IF(AND(NOT(ISNUMBER(E24)),E24=""),"Missing",IF(E24="N/O","N/O",IF(ISNUMBER(S24),"Valid","Check"))))</x:f>
      </x:c>
      <x:c r="AF24" s="258" t="str">
        <x:f>IF(AND(NOT(ISNUMBER(A24)),A24=""),"",IF(AND(NOT(ISNUMBER(F24)),F24=""),"Missing",IF(F24="N/O","N/O",IF(ISNUMBER(T24),"Valid","Check"))))</x:f>
      </x:c>
      <x:c r="AG24" s="258" t="str">
        <x:f>IF(AND(NOT(ISNUMBER(A24)),A24=""),"",IF(AND(NOT(ISNUMBER(G24)),G24=""),"Missing",IF(G24="N/O","N/O",IF(ISNUMBER(U24),"Valid","Check"))))</x:f>
      </x:c>
      <x:c r="AH24" s="258" t="str">
        <x:f>IF(AND(NOT(ISNUMBER(A24)),A24=""),"",IF(AND(NOT(ISNUMBER(H24)),H24=""),"Missing",IF(H24="N/O","N/O",IF(ISNUMBER(V24),"Valid","Check"))))</x:f>
      </x:c>
      <x:c r="AI24" s="258" t="str">
        <x:f>IF(AND(NOT(ISNUMBER(A24)),A24=""),"",IF(AND(NOT(ISNUMBER(I24)),I24=""),"Missing",IF(I24="N/O","N/O",IF(ISNUMBER(W24),"Valid","Check"))))</x:f>
      </x:c>
      <x:c r="AJ24" s="258" t="str">
        <x:f>IF(AND(NOT(ISNUMBER(A24)),A24=""),"",IF(AND(NOT(ISNUMBER(J24)),J24=""),"Missing",IF(J24="N/O","N/O",IF(ISNUMBER(X24),"Valid","Check"))))</x:f>
      </x:c>
      <x:c r="AK24" s="258" t="str">
        <x:f>IF(AND(NOT(ISNUMBER(A24)),A24=""),"",IF(AND(NOT(ISNUMBER(K24)),K24=""),"Missing",IF(K24="N/O","N/O",IF(ISNUMBER(Y24),"Valid","Check"))))</x:f>
      </x:c>
      <x:c r="AL24" s="258" t="str">
        <x:f>IF(AND(NOT(ISNUMBER(A24)),A24=""),"",IF(AND(NOT(ISNUMBER(L24)),L24=""),"Missing",IF(L24="N/O","N/O",IF(ISNUMBER(Z24),"Valid","Check"))))</x:f>
      </x:c>
      <x:c r="AM24" s="258" t="str">
        <x:f>IF(AND(NOT(ISNUMBER(A24)),A24=""),"",IF(AND(NOT(ISNUMBER(M24)),M24=""),"Missing",IF(M24="N/O","N/O",IF(ISNUMBER(AA24),"Valid","Check"))))</x:f>
      </x:c>
    </x:row>
    <x:row r="25" ht="27" customHeight="1">
      <x:c r="A25" s="202"/>
      <x:c r="B25" s="202"/>
      <x:c r="C25" s="202"/>
      <x:c r="D25" s="202"/>
      <x:c r="E25" s="202"/>
      <x:c r="F25" s="202"/>
      <x:c r="G25" s="202"/>
      <x:c r="H25" s="202"/>
      <x:c r="I25" s="202"/>
      <x:c r="J25" s="202"/>
      <x:c r="K25" s="202"/>
      <x:c r="L25" s="202"/>
      <x:c r="M25" s="202"/>
      <x:c r="N25" s="12" t="str">
        <x:f>IF(AND(NOT(ISNUMBER(A25)),A25=""),IF(COUNTA(B25:M25)=0,"","Add anonymous ID"),IF(COUNT(P25:AA25)+COUNTIF(B25:M25,"N/O")=COUNTA(B25:M25),"Recorded","Check response code"))</x:f>
      </x:c>
      <x:c r="P25" t="str">
        <x:f>IF(AND(NOT(ISNUMBER(A25)),A25=""),"",IF(ISNUMBER(B25),IF(AND(B25&gt;=1,B25&lt;=4,MOD(B25,1)=0),B25,""),""))</x:f>
      </x:c>
      <x:c r="Q25" t="str">
        <x:f>IF(AND(NOT(ISNUMBER(A25)),A25=""),"",IF(ISNUMBER(C25),IF(AND(C25&gt;=1,C25&lt;=4,MOD(C25,1)=0),C25,""),""))</x:f>
      </x:c>
      <x:c r="R25" t="str">
        <x:f>IF(AND(NOT(ISNUMBER(A25)),A25=""),"",IF(ISNUMBER(D25),IF(AND(D25&gt;=1,D25&lt;=4,MOD(D25,1)=0),D25,""),""))</x:f>
      </x:c>
      <x:c r="S25" t="str">
        <x:f>IF(AND(NOT(ISNUMBER(A25)),A25=""),"",IF(ISNUMBER(E25),IF(AND(E25&gt;=1,E25&lt;=4,MOD(E25,1)=0),E25,""),""))</x:f>
      </x:c>
      <x:c r="T25" t="str">
        <x:f>IF(AND(NOT(ISNUMBER(A25)),A25=""),"",IF(ISNUMBER(F25),IF(AND(F25&gt;=1,F25&lt;=4,MOD(F25,1)=0),F25,""),""))</x:f>
      </x:c>
      <x:c r="U25" t="str">
        <x:f>IF(AND(NOT(ISNUMBER(A25)),A25=""),"",IF(ISNUMBER(G25),IF(AND(G25&gt;=1,G25&lt;=4,MOD(G25,1)=0),G25,""),""))</x:f>
      </x:c>
      <x:c r="V25" t="str">
        <x:f>IF(AND(NOT(ISNUMBER(A25)),A25=""),"",IF(ISNUMBER(H25),IF(AND(H25&gt;=1,H25&lt;=4,MOD(H25,1)=0),H25,""),""))</x:f>
      </x:c>
      <x:c r="W25" t="str">
        <x:f>IF(AND(NOT(ISNUMBER(A25)),A25=""),"",IF(ISNUMBER(I25),IF(AND(I25&gt;=1,I25&lt;=4,MOD(I25,1)=0),I25,""),""))</x:f>
      </x:c>
      <x:c r="X25" t="str">
        <x:f>IF(AND(NOT(ISNUMBER(A25)),A25=""),"",IF(ISNUMBER(J25),IF(AND(J25&gt;=1,J25&lt;=4,MOD(J25,1)=0),J25,""),""))</x:f>
      </x:c>
      <x:c r="Y25" t="str">
        <x:f>IF(AND(NOT(ISNUMBER(A25)),A25=""),"",IF(ISNUMBER(K25),IF(AND(K25&gt;=1,K25&lt;=4,MOD(K25,1)=0),K25,""),""))</x:f>
      </x:c>
      <x:c r="Z25" t="str">
        <x:f>IF(AND(NOT(ISNUMBER(A25)),A25=""),"",IF(ISNUMBER(L25),IF(AND(L25&gt;=1,L25&lt;=4,MOD(L25,1)=0),L25,""),""))</x:f>
      </x:c>
      <x:c r="AA25" t="str">
        <x:f>IF(AND(NOT(ISNUMBER(A25)),A25=""),"",IF(ISNUMBER(M25),IF(AND(M25&gt;=1,M25&lt;=4,MOD(M25,1)=0),M25,""),""))</x:f>
      </x:c>
      <x:c r="AB25" s="258" t="str">
        <x:f>IF(AND(NOT(ISNUMBER(A25)),A25=""),"",IF(AND(NOT(ISNUMBER(B25)),B25=""),"Missing",IF(B25="N/O","N/O",IF(ISNUMBER(P25),"Valid","Check"))))</x:f>
      </x:c>
      <x:c r="AC25" s="258" t="str">
        <x:f>IF(AND(NOT(ISNUMBER(A25)),A25=""),"",IF(AND(NOT(ISNUMBER(C25)),C25=""),"Missing",IF(C25="N/O","N/O",IF(ISNUMBER(Q25),"Valid","Check"))))</x:f>
      </x:c>
      <x:c r="AD25" s="258" t="str">
        <x:f>IF(AND(NOT(ISNUMBER(A25)),A25=""),"",IF(AND(NOT(ISNUMBER(D25)),D25=""),"Missing",IF(D25="N/O","N/O",IF(ISNUMBER(R25),"Valid","Check"))))</x:f>
      </x:c>
      <x:c r="AE25" s="258" t="str">
        <x:f>IF(AND(NOT(ISNUMBER(A25)),A25=""),"",IF(AND(NOT(ISNUMBER(E25)),E25=""),"Missing",IF(E25="N/O","N/O",IF(ISNUMBER(S25),"Valid","Check"))))</x:f>
      </x:c>
      <x:c r="AF25" s="258" t="str">
        <x:f>IF(AND(NOT(ISNUMBER(A25)),A25=""),"",IF(AND(NOT(ISNUMBER(F25)),F25=""),"Missing",IF(F25="N/O","N/O",IF(ISNUMBER(T25),"Valid","Check"))))</x:f>
      </x:c>
      <x:c r="AG25" s="258" t="str">
        <x:f>IF(AND(NOT(ISNUMBER(A25)),A25=""),"",IF(AND(NOT(ISNUMBER(G25)),G25=""),"Missing",IF(G25="N/O","N/O",IF(ISNUMBER(U25),"Valid","Check"))))</x:f>
      </x:c>
      <x:c r="AH25" s="258" t="str">
        <x:f>IF(AND(NOT(ISNUMBER(A25)),A25=""),"",IF(AND(NOT(ISNUMBER(H25)),H25=""),"Missing",IF(H25="N/O","N/O",IF(ISNUMBER(V25),"Valid","Check"))))</x:f>
      </x:c>
      <x:c r="AI25" s="258" t="str">
        <x:f>IF(AND(NOT(ISNUMBER(A25)),A25=""),"",IF(AND(NOT(ISNUMBER(I25)),I25=""),"Missing",IF(I25="N/O","N/O",IF(ISNUMBER(W25),"Valid","Check"))))</x:f>
      </x:c>
      <x:c r="AJ25" s="258" t="str">
        <x:f>IF(AND(NOT(ISNUMBER(A25)),A25=""),"",IF(AND(NOT(ISNUMBER(J25)),J25=""),"Missing",IF(J25="N/O","N/O",IF(ISNUMBER(X25),"Valid","Check"))))</x:f>
      </x:c>
      <x:c r="AK25" s="258" t="str">
        <x:f>IF(AND(NOT(ISNUMBER(A25)),A25=""),"",IF(AND(NOT(ISNUMBER(K25)),K25=""),"Missing",IF(K25="N/O","N/O",IF(ISNUMBER(Y25),"Valid","Check"))))</x:f>
      </x:c>
      <x:c r="AL25" s="258" t="str">
        <x:f>IF(AND(NOT(ISNUMBER(A25)),A25=""),"",IF(AND(NOT(ISNUMBER(L25)),L25=""),"Missing",IF(L25="N/O","N/O",IF(ISNUMBER(Z25),"Valid","Check"))))</x:f>
      </x:c>
      <x:c r="AM25" s="258" t="str">
        <x:f>IF(AND(NOT(ISNUMBER(A25)),A25=""),"",IF(AND(NOT(ISNUMBER(M25)),M25=""),"Missing",IF(M25="N/O","N/O",IF(ISNUMBER(AA25),"Valid","Check"))))</x:f>
      </x:c>
    </x:row>
    <x:row r="26" ht="27" customHeight="1">
      <x:c r="A26" s="202"/>
      <x:c r="B26" s="202"/>
      <x:c r="C26" s="202"/>
      <x:c r="D26" s="202"/>
      <x:c r="E26" s="202"/>
      <x:c r="F26" s="202"/>
      <x:c r="G26" s="202"/>
      <x:c r="H26" s="202"/>
      <x:c r="I26" s="202"/>
      <x:c r="J26" s="202"/>
      <x:c r="K26" s="202"/>
      <x:c r="L26" s="202"/>
      <x:c r="M26" s="202"/>
      <x:c r="N26" s="12" t="str">
        <x:f>IF(AND(NOT(ISNUMBER(A26)),A26=""),IF(COUNTA(B26:M26)=0,"","Add anonymous ID"),IF(COUNT(P26:AA26)+COUNTIF(B26:M26,"N/O")=COUNTA(B26:M26),"Recorded","Check response code"))</x:f>
      </x:c>
      <x:c r="P26" t="str">
        <x:f>IF(AND(NOT(ISNUMBER(A26)),A26=""),"",IF(ISNUMBER(B26),IF(AND(B26&gt;=1,B26&lt;=4,MOD(B26,1)=0),B26,""),""))</x:f>
      </x:c>
      <x:c r="Q26" t="str">
        <x:f>IF(AND(NOT(ISNUMBER(A26)),A26=""),"",IF(ISNUMBER(C26),IF(AND(C26&gt;=1,C26&lt;=4,MOD(C26,1)=0),C26,""),""))</x:f>
      </x:c>
      <x:c r="R26" t="str">
        <x:f>IF(AND(NOT(ISNUMBER(A26)),A26=""),"",IF(ISNUMBER(D26),IF(AND(D26&gt;=1,D26&lt;=4,MOD(D26,1)=0),D26,""),""))</x:f>
      </x:c>
      <x:c r="S26" t="str">
        <x:f>IF(AND(NOT(ISNUMBER(A26)),A26=""),"",IF(ISNUMBER(E26),IF(AND(E26&gt;=1,E26&lt;=4,MOD(E26,1)=0),E26,""),""))</x:f>
      </x:c>
      <x:c r="T26" t="str">
        <x:f>IF(AND(NOT(ISNUMBER(A26)),A26=""),"",IF(ISNUMBER(F26),IF(AND(F26&gt;=1,F26&lt;=4,MOD(F26,1)=0),F26,""),""))</x:f>
      </x:c>
      <x:c r="U26" t="str">
        <x:f>IF(AND(NOT(ISNUMBER(A26)),A26=""),"",IF(ISNUMBER(G26),IF(AND(G26&gt;=1,G26&lt;=4,MOD(G26,1)=0),G26,""),""))</x:f>
      </x:c>
      <x:c r="V26" t="str">
        <x:f>IF(AND(NOT(ISNUMBER(A26)),A26=""),"",IF(ISNUMBER(H26),IF(AND(H26&gt;=1,H26&lt;=4,MOD(H26,1)=0),H26,""),""))</x:f>
      </x:c>
      <x:c r="W26" t="str">
        <x:f>IF(AND(NOT(ISNUMBER(A26)),A26=""),"",IF(ISNUMBER(I26),IF(AND(I26&gt;=1,I26&lt;=4,MOD(I26,1)=0),I26,""),""))</x:f>
      </x:c>
      <x:c r="X26" t="str">
        <x:f>IF(AND(NOT(ISNUMBER(A26)),A26=""),"",IF(ISNUMBER(J26),IF(AND(J26&gt;=1,J26&lt;=4,MOD(J26,1)=0),J26,""),""))</x:f>
      </x:c>
      <x:c r="Y26" t="str">
        <x:f>IF(AND(NOT(ISNUMBER(A26)),A26=""),"",IF(ISNUMBER(K26),IF(AND(K26&gt;=1,K26&lt;=4,MOD(K26,1)=0),K26,""),""))</x:f>
      </x:c>
      <x:c r="Z26" t="str">
        <x:f>IF(AND(NOT(ISNUMBER(A26)),A26=""),"",IF(ISNUMBER(L26),IF(AND(L26&gt;=1,L26&lt;=4,MOD(L26,1)=0),L26,""),""))</x:f>
      </x:c>
      <x:c r="AA26" t="str">
        <x:f>IF(AND(NOT(ISNUMBER(A26)),A26=""),"",IF(ISNUMBER(M26),IF(AND(M26&gt;=1,M26&lt;=4,MOD(M26,1)=0),M26,""),""))</x:f>
      </x:c>
      <x:c r="AB26" s="258" t="str">
        <x:f>IF(AND(NOT(ISNUMBER(A26)),A26=""),"",IF(AND(NOT(ISNUMBER(B26)),B26=""),"Missing",IF(B26="N/O","N/O",IF(ISNUMBER(P26),"Valid","Check"))))</x:f>
      </x:c>
      <x:c r="AC26" s="258" t="str">
        <x:f>IF(AND(NOT(ISNUMBER(A26)),A26=""),"",IF(AND(NOT(ISNUMBER(C26)),C26=""),"Missing",IF(C26="N/O","N/O",IF(ISNUMBER(Q26),"Valid","Check"))))</x:f>
      </x:c>
      <x:c r="AD26" s="258" t="str">
        <x:f>IF(AND(NOT(ISNUMBER(A26)),A26=""),"",IF(AND(NOT(ISNUMBER(D26)),D26=""),"Missing",IF(D26="N/O","N/O",IF(ISNUMBER(R26),"Valid","Check"))))</x:f>
      </x:c>
      <x:c r="AE26" s="258" t="str">
        <x:f>IF(AND(NOT(ISNUMBER(A26)),A26=""),"",IF(AND(NOT(ISNUMBER(E26)),E26=""),"Missing",IF(E26="N/O","N/O",IF(ISNUMBER(S26),"Valid","Check"))))</x:f>
      </x:c>
      <x:c r="AF26" s="258" t="str">
        <x:f>IF(AND(NOT(ISNUMBER(A26)),A26=""),"",IF(AND(NOT(ISNUMBER(F26)),F26=""),"Missing",IF(F26="N/O","N/O",IF(ISNUMBER(T26),"Valid","Check"))))</x:f>
      </x:c>
      <x:c r="AG26" s="258" t="str">
        <x:f>IF(AND(NOT(ISNUMBER(A26)),A26=""),"",IF(AND(NOT(ISNUMBER(G26)),G26=""),"Missing",IF(G26="N/O","N/O",IF(ISNUMBER(U26),"Valid","Check"))))</x:f>
      </x:c>
      <x:c r="AH26" s="258" t="str">
        <x:f>IF(AND(NOT(ISNUMBER(A26)),A26=""),"",IF(AND(NOT(ISNUMBER(H26)),H26=""),"Missing",IF(H26="N/O","N/O",IF(ISNUMBER(V26),"Valid","Check"))))</x:f>
      </x:c>
      <x:c r="AI26" s="258" t="str">
        <x:f>IF(AND(NOT(ISNUMBER(A26)),A26=""),"",IF(AND(NOT(ISNUMBER(I26)),I26=""),"Missing",IF(I26="N/O","N/O",IF(ISNUMBER(W26),"Valid","Check"))))</x:f>
      </x:c>
      <x:c r="AJ26" s="258" t="str">
        <x:f>IF(AND(NOT(ISNUMBER(A26)),A26=""),"",IF(AND(NOT(ISNUMBER(J26)),J26=""),"Missing",IF(J26="N/O","N/O",IF(ISNUMBER(X26),"Valid","Check"))))</x:f>
      </x:c>
      <x:c r="AK26" s="258" t="str">
        <x:f>IF(AND(NOT(ISNUMBER(A26)),A26=""),"",IF(AND(NOT(ISNUMBER(K26)),K26=""),"Missing",IF(K26="N/O","N/O",IF(ISNUMBER(Y26),"Valid","Check"))))</x:f>
      </x:c>
      <x:c r="AL26" s="258" t="str">
        <x:f>IF(AND(NOT(ISNUMBER(A26)),A26=""),"",IF(AND(NOT(ISNUMBER(L26)),L26=""),"Missing",IF(L26="N/O","N/O",IF(ISNUMBER(Z26),"Valid","Check"))))</x:f>
      </x:c>
      <x:c r="AM26" s="258" t="str">
        <x:f>IF(AND(NOT(ISNUMBER(A26)),A26=""),"",IF(AND(NOT(ISNUMBER(M26)),M26=""),"Missing",IF(M26="N/O","N/O",IF(ISNUMBER(AA26),"Valid","Check"))))</x:f>
      </x:c>
    </x:row>
    <x:row r="27" ht="27" customHeight="1">
      <x:c r="A27" s="202"/>
      <x:c r="B27" s="202"/>
      <x:c r="C27" s="202"/>
      <x:c r="D27" s="202"/>
      <x:c r="E27" s="202"/>
      <x:c r="F27" s="202"/>
      <x:c r="G27" s="202"/>
      <x:c r="H27" s="202"/>
      <x:c r="I27" s="202"/>
      <x:c r="J27" s="202"/>
      <x:c r="K27" s="202"/>
      <x:c r="L27" s="202"/>
      <x:c r="M27" s="202"/>
      <x:c r="N27" s="12" t="str">
        <x:f>IF(AND(NOT(ISNUMBER(A27)),A27=""),IF(COUNTA(B27:M27)=0,"","Add anonymous ID"),IF(COUNT(P27:AA27)+COUNTIF(B27:M27,"N/O")=COUNTA(B27:M27),"Recorded","Check response code"))</x:f>
      </x:c>
      <x:c r="P27" t="str">
        <x:f>IF(AND(NOT(ISNUMBER(A27)),A27=""),"",IF(ISNUMBER(B27),IF(AND(B27&gt;=1,B27&lt;=4,MOD(B27,1)=0),B27,""),""))</x:f>
      </x:c>
      <x:c r="Q27" t="str">
        <x:f>IF(AND(NOT(ISNUMBER(A27)),A27=""),"",IF(ISNUMBER(C27),IF(AND(C27&gt;=1,C27&lt;=4,MOD(C27,1)=0),C27,""),""))</x:f>
      </x:c>
      <x:c r="R27" t="str">
        <x:f>IF(AND(NOT(ISNUMBER(A27)),A27=""),"",IF(ISNUMBER(D27),IF(AND(D27&gt;=1,D27&lt;=4,MOD(D27,1)=0),D27,""),""))</x:f>
      </x:c>
      <x:c r="S27" t="str">
        <x:f>IF(AND(NOT(ISNUMBER(A27)),A27=""),"",IF(ISNUMBER(E27),IF(AND(E27&gt;=1,E27&lt;=4,MOD(E27,1)=0),E27,""),""))</x:f>
      </x:c>
      <x:c r="T27" t="str">
        <x:f>IF(AND(NOT(ISNUMBER(A27)),A27=""),"",IF(ISNUMBER(F27),IF(AND(F27&gt;=1,F27&lt;=4,MOD(F27,1)=0),F27,""),""))</x:f>
      </x:c>
      <x:c r="U27" t="str">
        <x:f>IF(AND(NOT(ISNUMBER(A27)),A27=""),"",IF(ISNUMBER(G27),IF(AND(G27&gt;=1,G27&lt;=4,MOD(G27,1)=0),G27,""),""))</x:f>
      </x:c>
      <x:c r="V27" t="str">
        <x:f>IF(AND(NOT(ISNUMBER(A27)),A27=""),"",IF(ISNUMBER(H27),IF(AND(H27&gt;=1,H27&lt;=4,MOD(H27,1)=0),H27,""),""))</x:f>
      </x:c>
      <x:c r="W27" t="str">
        <x:f>IF(AND(NOT(ISNUMBER(A27)),A27=""),"",IF(ISNUMBER(I27),IF(AND(I27&gt;=1,I27&lt;=4,MOD(I27,1)=0),I27,""),""))</x:f>
      </x:c>
      <x:c r="X27" t="str">
        <x:f>IF(AND(NOT(ISNUMBER(A27)),A27=""),"",IF(ISNUMBER(J27),IF(AND(J27&gt;=1,J27&lt;=4,MOD(J27,1)=0),J27,""),""))</x:f>
      </x:c>
      <x:c r="Y27" t="str">
        <x:f>IF(AND(NOT(ISNUMBER(A27)),A27=""),"",IF(ISNUMBER(K27),IF(AND(K27&gt;=1,K27&lt;=4,MOD(K27,1)=0),K27,""),""))</x:f>
      </x:c>
      <x:c r="Z27" t="str">
        <x:f>IF(AND(NOT(ISNUMBER(A27)),A27=""),"",IF(ISNUMBER(L27),IF(AND(L27&gt;=1,L27&lt;=4,MOD(L27,1)=0),L27,""),""))</x:f>
      </x:c>
      <x:c r="AA27" t="str">
        <x:f>IF(AND(NOT(ISNUMBER(A27)),A27=""),"",IF(ISNUMBER(M27),IF(AND(M27&gt;=1,M27&lt;=4,MOD(M27,1)=0),M27,""),""))</x:f>
      </x:c>
      <x:c r="AB27" s="258" t="str">
        <x:f>IF(AND(NOT(ISNUMBER(A27)),A27=""),"",IF(AND(NOT(ISNUMBER(B27)),B27=""),"Missing",IF(B27="N/O","N/O",IF(ISNUMBER(P27),"Valid","Check"))))</x:f>
      </x:c>
      <x:c r="AC27" s="258" t="str">
        <x:f>IF(AND(NOT(ISNUMBER(A27)),A27=""),"",IF(AND(NOT(ISNUMBER(C27)),C27=""),"Missing",IF(C27="N/O","N/O",IF(ISNUMBER(Q27),"Valid","Check"))))</x:f>
      </x:c>
      <x:c r="AD27" s="258" t="str">
        <x:f>IF(AND(NOT(ISNUMBER(A27)),A27=""),"",IF(AND(NOT(ISNUMBER(D27)),D27=""),"Missing",IF(D27="N/O","N/O",IF(ISNUMBER(R27),"Valid","Check"))))</x:f>
      </x:c>
      <x:c r="AE27" s="258" t="str">
        <x:f>IF(AND(NOT(ISNUMBER(A27)),A27=""),"",IF(AND(NOT(ISNUMBER(E27)),E27=""),"Missing",IF(E27="N/O","N/O",IF(ISNUMBER(S27),"Valid","Check"))))</x:f>
      </x:c>
      <x:c r="AF27" s="258" t="str">
        <x:f>IF(AND(NOT(ISNUMBER(A27)),A27=""),"",IF(AND(NOT(ISNUMBER(F27)),F27=""),"Missing",IF(F27="N/O","N/O",IF(ISNUMBER(T27),"Valid","Check"))))</x:f>
      </x:c>
      <x:c r="AG27" s="258" t="str">
        <x:f>IF(AND(NOT(ISNUMBER(A27)),A27=""),"",IF(AND(NOT(ISNUMBER(G27)),G27=""),"Missing",IF(G27="N/O","N/O",IF(ISNUMBER(U27),"Valid","Check"))))</x:f>
      </x:c>
      <x:c r="AH27" s="258" t="str">
        <x:f>IF(AND(NOT(ISNUMBER(A27)),A27=""),"",IF(AND(NOT(ISNUMBER(H27)),H27=""),"Missing",IF(H27="N/O","N/O",IF(ISNUMBER(V27),"Valid","Check"))))</x:f>
      </x:c>
      <x:c r="AI27" s="258" t="str">
        <x:f>IF(AND(NOT(ISNUMBER(A27)),A27=""),"",IF(AND(NOT(ISNUMBER(I27)),I27=""),"Missing",IF(I27="N/O","N/O",IF(ISNUMBER(W27),"Valid","Check"))))</x:f>
      </x:c>
      <x:c r="AJ27" s="258" t="str">
        <x:f>IF(AND(NOT(ISNUMBER(A27)),A27=""),"",IF(AND(NOT(ISNUMBER(J27)),J27=""),"Missing",IF(J27="N/O","N/O",IF(ISNUMBER(X27),"Valid","Check"))))</x:f>
      </x:c>
      <x:c r="AK27" s="258" t="str">
        <x:f>IF(AND(NOT(ISNUMBER(A27)),A27=""),"",IF(AND(NOT(ISNUMBER(K27)),K27=""),"Missing",IF(K27="N/O","N/O",IF(ISNUMBER(Y27),"Valid","Check"))))</x:f>
      </x:c>
      <x:c r="AL27" s="258" t="str">
        <x:f>IF(AND(NOT(ISNUMBER(A27)),A27=""),"",IF(AND(NOT(ISNUMBER(L27)),L27=""),"Missing",IF(L27="N/O","N/O",IF(ISNUMBER(Z27),"Valid","Check"))))</x:f>
      </x:c>
      <x:c r="AM27" s="258" t="str">
        <x:f>IF(AND(NOT(ISNUMBER(A27)),A27=""),"",IF(AND(NOT(ISNUMBER(M27)),M27=""),"Missing",IF(M27="N/O","N/O",IF(ISNUMBER(AA27),"Valid","Check"))))</x:f>
      </x:c>
    </x:row>
    <x:row r="28" ht="27" customHeight="1">
      <x:c r="A28" s="202"/>
      <x:c r="B28" s="202"/>
      <x:c r="C28" s="202"/>
      <x:c r="D28" s="202"/>
      <x:c r="E28" s="202"/>
      <x:c r="F28" s="202"/>
      <x:c r="G28" s="202"/>
      <x:c r="H28" s="202"/>
      <x:c r="I28" s="202"/>
      <x:c r="J28" s="202"/>
      <x:c r="K28" s="202"/>
      <x:c r="L28" s="202"/>
      <x:c r="M28" s="202"/>
      <x:c r="N28" s="12" t="str">
        <x:f>IF(AND(NOT(ISNUMBER(A28)),A28=""),IF(COUNTA(B28:M28)=0,"","Add anonymous ID"),IF(COUNT(P28:AA28)+COUNTIF(B28:M28,"N/O")=COUNTA(B28:M28),"Recorded","Check response code"))</x:f>
      </x:c>
      <x:c r="P28" t="str">
        <x:f>IF(AND(NOT(ISNUMBER(A28)),A28=""),"",IF(ISNUMBER(B28),IF(AND(B28&gt;=1,B28&lt;=4,MOD(B28,1)=0),B28,""),""))</x:f>
      </x:c>
      <x:c r="Q28" t="str">
        <x:f>IF(AND(NOT(ISNUMBER(A28)),A28=""),"",IF(ISNUMBER(C28),IF(AND(C28&gt;=1,C28&lt;=4,MOD(C28,1)=0),C28,""),""))</x:f>
      </x:c>
      <x:c r="R28" t="str">
        <x:f>IF(AND(NOT(ISNUMBER(A28)),A28=""),"",IF(ISNUMBER(D28),IF(AND(D28&gt;=1,D28&lt;=4,MOD(D28,1)=0),D28,""),""))</x:f>
      </x:c>
      <x:c r="S28" t="str">
        <x:f>IF(AND(NOT(ISNUMBER(A28)),A28=""),"",IF(ISNUMBER(E28),IF(AND(E28&gt;=1,E28&lt;=4,MOD(E28,1)=0),E28,""),""))</x:f>
      </x:c>
      <x:c r="T28" t="str">
        <x:f>IF(AND(NOT(ISNUMBER(A28)),A28=""),"",IF(ISNUMBER(F28),IF(AND(F28&gt;=1,F28&lt;=4,MOD(F28,1)=0),F28,""),""))</x:f>
      </x:c>
      <x:c r="U28" t="str">
        <x:f>IF(AND(NOT(ISNUMBER(A28)),A28=""),"",IF(ISNUMBER(G28),IF(AND(G28&gt;=1,G28&lt;=4,MOD(G28,1)=0),G28,""),""))</x:f>
      </x:c>
      <x:c r="V28" t="str">
        <x:f>IF(AND(NOT(ISNUMBER(A28)),A28=""),"",IF(ISNUMBER(H28),IF(AND(H28&gt;=1,H28&lt;=4,MOD(H28,1)=0),H28,""),""))</x:f>
      </x:c>
      <x:c r="W28" t="str">
        <x:f>IF(AND(NOT(ISNUMBER(A28)),A28=""),"",IF(ISNUMBER(I28),IF(AND(I28&gt;=1,I28&lt;=4,MOD(I28,1)=0),I28,""),""))</x:f>
      </x:c>
      <x:c r="X28" t="str">
        <x:f>IF(AND(NOT(ISNUMBER(A28)),A28=""),"",IF(ISNUMBER(J28),IF(AND(J28&gt;=1,J28&lt;=4,MOD(J28,1)=0),J28,""),""))</x:f>
      </x:c>
      <x:c r="Y28" t="str">
        <x:f>IF(AND(NOT(ISNUMBER(A28)),A28=""),"",IF(ISNUMBER(K28),IF(AND(K28&gt;=1,K28&lt;=4,MOD(K28,1)=0),K28,""),""))</x:f>
      </x:c>
      <x:c r="Z28" t="str">
        <x:f>IF(AND(NOT(ISNUMBER(A28)),A28=""),"",IF(ISNUMBER(L28),IF(AND(L28&gt;=1,L28&lt;=4,MOD(L28,1)=0),L28,""),""))</x:f>
      </x:c>
      <x:c r="AA28" t="str">
        <x:f>IF(AND(NOT(ISNUMBER(A28)),A28=""),"",IF(ISNUMBER(M28),IF(AND(M28&gt;=1,M28&lt;=4,MOD(M28,1)=0),M28,""),""))</x:f>
      </x:c>
      <x:c r="AB28" s="258" t="str">
        <x:f>IF(AND(NOT(ISNUMBER(A28)),A28=""),"",IF(AND(NOT(ISNUMBER(B28)),B28=""),"Missing",IF(B28="N/O","N/O",IF(ISNUMBER(P28),"Valid","Check"))))</x:f>
      </x:c>
      <x:c r="AC28" s="258" t="str">
        <x:f>IF(AND(NOT(ISNUMBER(A28)),A28=""),"",IF(AND(NOT(ISNUMBER(C28)),C28=""),"Missing",IF(C28="N/O","N/O",IF(ISNUMBER(Q28),"Valid","Check"))))</x:f>
      </x:c>
      <x:c r="AD28" s="258" t="str">
        <x:f>IF(AND(NOT(ISNUMBER(A28)),A28=""),"",IF(AND(NOT(ISNUMBER(D28)),D28=""),"Missing",IF(D28="N/O","N/O",IF(ISNUMBER(R28),"Valid","Check"))))</x:f>
      </x:c>
      <x:c r="AE28" s="258" t="str">
        <x:f>IF(AND(NOT(ISNUMBER(A28)),A28=""),"",IF(AND(NOT(ISNUMBER(E28)),E28=""),"Missing",IF(E28="N/O","N/O",IF(ISNUMBER(S28),"Valid","Check"))))</x:f>
      </x:c>
      <x:c r="AF28" s="258" t="str">
        <x:f>IF(AND(NOT(ISNUMBER(A28)),A28=""),"",IF(AND(NOT(ISNUMBER(F28)),F28=""),"Missing",IF(F28="N/O","N/O",IF(ISNUMBER(T28),"Valid","Check"))))</x:f>
      </x:c>
      <x:c r="AG28" s="258" t="str">
        <x:f>IF(AND(NOT(ISNUMBER(A28)),A28=""),"",IF(AND(NOT(ISNUMBER(G28)),G28=""),"Missing",IF(G28="N/O","N/O",IF(ISNUMBER(U28),"Valid","Check"))))</x:f>
      </x:c>
      <x:c r="AH28" s="258" t="str">
        <x:f>IF(AND(NOT(ISNUMBER(A28)),A28=""),"",IF(AND(NOT(ISNUMBER(H28)),H28=""),"Missing",IF(H28="N/O","N/O",IF(ISNUMBER(V28),"Valid","Check"))))</x:f>
      </x:c>
      <x:c r="AI28" s="258" t="str">
        <x:f>IF(AND(NOT(ISNUMBER(A28)),A28=""),"",IF(AND(NOT(ISNUMBER(I28)),I28=""),"Missing",IF(I28="N/O","N/O",IF(ISNUMBER(W28),"Valid","Check"))))</x:f>
      </x:c>
      <x:c r="AJ28" s="258" t="str">
        <x:f>IF(AND(NOT(ISNUMBER(A28)),A28=""),"",IF(AND(NOT(ISNUMBER(J28)),J28=""),"Missing",IF(J28="N/O","N/O",IF(ISNUMBER(X28),"Valid","Check"))))</x:f>
      </x:c>
      <x:c r="AK28" s="258" t="str">
        <x:f>IF(AND(NOT(ISNUMBER(A28)),A28=""),"",IF(AND(NOT(ISNUMBER(K28)),K28=""),"Missing",IF(K28="N/O","N/O",IF(ISNUMBER(Y28),"Valid","Check"))))</x:f>
      </x:c>
      <x:c r="AL28" s="258" t="str">
        <x:f>IF(AND(NOT(ISNUMBER(A28)),A28=""),"",IF(AND(NOT(ISNUMBER(L28)),L28=""),"Missing",IF(L28="N/O","N/O",IF(ISNUMBER(Z28),"Valid","Check"))))</x:f>
      </x:c>
      <x:c r="AM28" s="258" t="str">
        <x:f>IF(AND(NOT(ISNUMBER(A28)),A28=""),"",IF(AND(NOT(ISNUMBER(M28)),M28=""),"Missing",IF(M28="N/O","N/O",IF(ISNUMBER(AA28),"Valid","Check"))))</x:f>
      </x:c>
    </x:row>
    <x:row r="29" ht="27" customHeight="1">
      <x:c r="A29" s="202"/>
      <x:c r="B29" s="202"/>
      <x:c r="C29" s="202"/>
      <x:c r="D29" s="202"/>
      <x:c r="E29" s="202"/>
      <x:c r="F29" s="202"/>
      <x:c r="G29" s="202"/>
      <x:c r="H29" s="202"/>
      <x:c r="I29" s="202"/>
      <x:c r="J29" s="202"/>
      <x:c r="K29" s="202"/>
      <x:c r="L29" s="202"/>
      <x:c r="M29" s="202"/>
      <x:c r="N29" s="12" t="str">
        <x:f>IF(AND(NOT(ISNUMBER(A29)),A29=""),IF(COUNTA(B29:M29)=0,"","Add anonymous ID"),IF(COUNT(P29:AA29)+COUNTIF(B29:M29,"N/O")=COUNTA(B29:M29),"Recorded","Check response code"))</x:f>
      </x:c>
      <x:c r="P29" t="str">
        <x:f>IF(AND(NOT(ISNUMBER(A29)),A29=""),"",IF(ISNUMBER(B29),IF(AND(B29&gt;=1,B29&lt;=4,MOD(B29,1)=0),B29,""),""))</x:f>
      </x:c>
      <x:c r="Q29" t="str">
        <x:f>IF(AND(NOT(ISNUMBER(A29)),A29=""),"",IF(ISNUMBER(C29),IF(AND(C29&gt;=1,C29&lt;=4,MOD(C29,1)=0),C29,""),""))</x:f>
      </x:c>
      <x:c r="R29" t="str">
        <x:f>IF(AND(NOT(ISNUMBER(A29)),A29=""),"",IF(ISNUMBER(D29),IF(AND(D29&gt;=1,D29&lt;=4,MOD(D29,1)=0),D29,""),""))</x:f>
      </x:c>
      <x:c r="S29" t="str">
        <x:f>IF(AND(NOT(ISNUMBER(A29)),A29=""),"",IF(ISNUMBER(E29),IF(AND(E29&gt;=1,E29&lt;=4,MOD(E29,1)=0),E29,""),""))</x:f>
      </x:c>
      <x:c r="T29" t="str">
        <x:f>IF(AND(NOT(ISNUMBER(A29)),A29=""),"",IF(ISNUMBER(F29),IF(AND(F29&gt;=1,F29&lt;=4,MOD(F29,1)=0),F29,""),""))</x:f>
      </x:c>
      <x:c r="U29" t="str">
        <x:f>IF(AND(NOT(ISNUMBER(A29)),A29=""),"",IF(ISNUMBER(G29),IF(AND(G29&gt;=1,G29&lt;=4,MOD(G29,1)=0),G29,""),""))</x:f>
      </x:c>
      <x:c r="V29" t="str">
        <x:f>IF(AND(NOT(ISNUMBER(A29)),A29=""),"",IF(ISNUMBER(H29),IF(AND(H29&gt;=1,H29&lt;=4,MOD(H29,1)=0),H29,""),""))</x:f>
      </x:c>
      <x:c r="W29" t="str">
        <x:f>IF(AND(NOT(ISNUMBER(A29)),A29=""),"",IF(ISNUMBER(I29),IF(AND(I29&gt;=1,I29&lt;=4,MOD(I29,1)=0),I29,""),""))</x:f>
      </x:c>
      <x:c r="X29" t="str">
        <x:f>IF(AND(NOT(ISNUMBER(A29)),A29=""),"",IF(ISNUMBER(J29),IF(AND(J29&gt;=1,J29&lt;=4,MOD(J29,1)=0),J29,""),""))</x:f>
      </x:c>
      <x:c r="Y29" t="str">
        <x:f>IF(AND(NOT(ISNUMBER(A29)),A29=""),"",IF(ISNUMBER(K29),IF(AND(K29&gt;=1,K29&lt;=4,MOD(K29,1)=0),K29,""),""))</x:f>
      </x:c>
      <x:c r="Z29" t="str">
        <x:f>IF(AND(NOT(ISNUMBER(A29)),A29=""),"",IF(ISNUMBER(L29),IF(AND(L29&gt;=1,L29&lt;=4,MOD(L29,1)=0),L29,""),""))</x:f>
      </x:c>
      <x:c r="AA29" t="str">
        <x:f>IF(AND(NOT(ISNUMBER(A29)),A29=""),"",IF(ISNUMBER(M29),IF(AND(M29&gt;=1,M29&lt;=4,MOD(M29,1)=0),M29,""),""))</x:f>
      </x:c>
      <x:c r="AB29" s="258" t="str">
        <x:f>IF(AND(NOT(ISNUMBER(A29)),A29=""),"",IF(AND(NOT(ISNUMBER(B29)),B29=""),"Missing",IF(B29="N/O","N/O",IF(ISNUMBER(P29),"Valid","Check"))))</x:f>
      </x:c>
      <x:c r="AC29" s="258" t="str">
        <x:f>IF(AND(NOT(ISNUMBER(A29)),A29=""),"",IF(AND(NOT(ISNUMBER(C29)),C29=""),"Missing",IF(C29="N/O","N/O",IF(ISNUMBER(Q29),"Valid","Check"))))</x:f>
      </x:c>
      <x:c r="AD29" s="258" t="str">
        <x:f>IF(AND(NOT(ISNUMBER(A29)),A29=""),"",IF(AND(NOT(ISNUMBER(D29)),D29=""),"Missing",IF(D29="N/O","N/O",IF(ISNUMBER(R29),"Valid","Check"))))</x:f>
      </x:c>
      <x:c r="AE29" s="258" t="str">
        <x:f>IF(AND(NOT(ISNUMBER(A29)),A29=""),"",IF(AND(NOT(ISNUMBER(E29)),E29=""),"Missing",IF(E29="N/O","N/O",IF(ISNUMBER(S29),"Valid","Check"))))</x:f>
      </x:c>
      <x:c r="AF29" s="258" t="str">
        <x:f>IF(AND(NOT(ISNUMBER(A29)),A29=""),"",IF(AND(NOT(ISNUMBER(F29)),F29=""),"Missing",IF(F29="N/O","N/O",IF(ISNUMBER(T29),"Valid","Check"))))</x:f>
      </x:c>
      <x:c r="AG29" s="258" t="str">
        <x:f>IF(AND(NOT(ISNUMBER(A29)),A29=""),"",IF(AND(NOT(ISNUMBER(G29)),G29=""),"Missing",IF(G29="N/O","N/O",IF(ISNUMBER(U29),"Valid","Check"))))</x:f>
      </x:c>
      <x:c r="AH29" s="258" t="str">
        <x:f>IF(AND(NOT(ISNUMBER(A29)),A29=""),"",IF(AND(NOT(ISNUMBER(H29)),H29=""),"Missing",IF(H29="N/O","N/O",IF(ISNUMBER(V29),"Valid","Check"))))</x:f>
      </x:c>
      <x:c r="AI29" s="258" t="str">
        <x:f>IF(AND(NOT(ISNUMBER(A29)),A29=""),"",IF(AND(NOT(ISNUMBER(I29)),I29=""),"Missing",IF(I29="N/O","N/O",IF(ISNUMBER(W29),"Valid","Check"))))</x:f>
      </x:c>
      <x:c r="AJ29" s="258" t="str">
        <x:f>IF(AND(NOT(ISNUMBER(A29)),A29=""),"",IF(AND(NOT(ISNUMBER(J29)),J29=""),"Missing",IF(J29="N/O","N/O",IF(ISNUMBER(X29),"Valid","Check"))))</x:f>
      </x:c>
      <x:c r="AK29" s="258" t="str">
        <x:f>IF(AND(NOT(ISNUMBER(A29)),A29=""),"",IF(AND(NOT(ISNUMBER(K29)),K29=""),"Missing",IF(K29="N/O","N/O",IF(ISNUMBER(Y29),"Valid","Check"))))</x:f>
      </x:c>
      <x:c r="AL29" s="258" t="str">
        <x:f>IF(AND(NOT(ISNUMBER(A29)),A29=""),"",IF(AND(NOT(ISNUMBER(L29)),L29=""),"Missing",IF(L29="N/O","N/O",IF(ISNUMBER(Z29),"Valid","Check"))))</x:f>
      </x:c>
      <x:c r="AM29" s="258" t="str">
        <x:f>IF(AND(NOT(ISNUMBER(A29)),A29=""),"",IF(AND(NOT(ISNUMBER(M29)),M29=""),"Missing",IF(M29="N/O","N/O",IF(ISNUMBER(AA29),"Valid","Check"))))</x:f>
      </x:c>
    </x:row>
    <x:row r="30" ht="27" customHeight="1">
      <x:c r="A30" s="202"/>
      <x:c r="B30" s="202"/>
      <x:c r="C30" s="202"/>
      <x:c r="D30" s="202"/>
      <x:c r="E30" s="202"/>
      <x:c r="F30" s="202"/>
      <x:c r="G30" s="202"/>
      <x:c r="H30" s="202"/>
      <x:c r="I30" s="202"/>
      <x:c r="J30" s="202"/>
      <x:c r="K30" s="202"/>
      <x:c r="L30" s="202"/>
      <x:c r="M30" s="202"/>
      <x:c r="N30" s="12" t="str">
        <x:f>IF(AND(NOT(ISNUMBER(A30)),A30=""),IF(COUNTA(B30:M30)=0,"","Add anonymous ID"),IF(COUNT(P30:AA30)+COUNTIF(B30:M30,"N/O")=COUNTA(B30:M30),"Recorded","Check response code"))</x:f>
      </x:c>
      <x:c r="P30" t="str">
        <x:f>IF(AND(NOT(ISNUMBER(A30)),A30=""),"",IF(ISNUMBER(B30),IF(AND(B30&gt;=1,B30&lt;=4,MOD(B30,1)=0),B30,""),""))</x:f>
      </x:c>
      <x:c r="Q30" t="str">
        <x:f>IF(AND(NOT(ISNUMBER(A30)),A30=""),"",IF(ISNUMBER(C30),IF(AND(C30&gt;=1,C30&lt;=4,MOD(C30,1)=0),C30,""),""))</x:f>
      </x:c>
      <x:c r="R30" t="str">
        <x:f>IF(AND(NOT(ISNUMBER(A30)),A30=""),"",IF(ISNUMBER(D30),IF(AND(D30&gt;=1,D30&lt;=4,MOD(D30,1)=0),D30,""),""))</x:f>
      </x:c>
      <x:c r="S30" t="str">
        <x:f>IF(AND(NOT(ISNUMBER(A30)),A30=""),"",IF(ISNUMBER(E30),IF(AND(E30&gt;=1,E30&lt;=4,MOD(E30,1)=0),E30,""),""))</x:f>
      </x:c>
      <x:c r="T30" t="str">
        <x:f>IF(AND(NOT(ISNUMBER(A30)),A30=""),"",IF(ISNUMBER(F30),IF(AND(F30&gt;=1,F30&lt;=4,MOD(F30,1)=0),F30,""),""))</x:f>
      </x:c>
      <x:c r="U30" t="str">
        <x:f>IF(AND(NOT(ISNUMBER(A30)),A30=""),"",IF(ISNUMBER(G30),IF(AND(G30&gt;=1,G30&lt;=4,MOD(G30,1)=0),G30,""),""))</x:f>
      </x:c>
      <x:c r="V30" t="str">
        <x:f>IF(AND(NOT(ISNUMBER(A30)),A30=""),"",IF(ISNUMBER(H30),IF(AND(H30&gt;=1,H30&lt;=4,MOD(H30,1)=0),H30,""),""))</x:f>
      </x:c>
      <x:c r="W30" t="str">
        <x:f>IF(AND(NOT(ISNUMBER(A30)),A30=""),"",IF(ISNUMBER(I30),IF(AND(I30&gt;=1,I30&lt;=4,MOD(I30,1)=0),I30,""),""))</x:f>
      </x:c>
      <x:c r="X30" t="str">
        <x:f>IF(AND(NOT(ISNUMBER(A30)),A30=""),"",IF(ISNUMBER(J30),IF(AND(J30&gt;=1,J30&lt;=4,MOD(J30,1)=0),J30,""),""))</x:f>
      </x:c>
      <x:c r="Y30" t="str">
        <x:f>IF(AND(NOT(ISNUMBER(A30)),A30=""),"",IF(ISNUMBER(K30),IF(AND(K30&gt;=1,K30&lt;=4,MOD(K30,1)=0),K30,""),""))</x:f>
      </x:c>
      <x:c r="Z30" t="str">
        <x:f>IF(AND(NOT(ISNUMBER(A30)),A30=""),"",IF(ISNUMBER(L30),IF(AND(L30&gt;=1,L30&lt;=4,MOD(L30,1)=0),L30,""),""))</x:f>
      </x:c>
      <x:c r="AA30" t="str">
        <x:f>IF(AND(NOT(ISNUMBER(A30)),A30=""),"",IF(ISNUMBER(M30),IF(AND(M30&gt;=1,M30&lt;=4,MOD(M30,1)=0),M30,""),""))</x:f>
      </x:c>
      <x:c r="AB30" s="258" t="str">
        <x:f>IF(AND(NOT(ISNUMBER(A30)),A30=""),"",IF(AND(NOT(ISNUMBER(B30)),B30=""),"Missing",IF(B30="N/O","N/O",IF(ISNUMBER(P30),"Valid","Check"))))</x:f>
      </x:c>
      <x:c r="AC30" s="258" t="str">
        <x:f>IF(AND(NOT(ISNUMBER(A30)),A30=""),"",IF(AND(NOT(ISNUMBER(C30)),C30=""),"Missing",IF(C30="N/O","N/O",IF(ISNUMBER(Q30),"Valid","Check"))))</x:f>
      </x:c>
      <x:c r="AD30" s="258" t="str">
        <x:f>IF(AND(NOT(ISNUMBER(A30)),A30=""),"",IF(AND(NOT(ISNUMBER(D30)),D30=""),"Missing",IF(D30="N/O","N/O",IF(ISNUMBER(R30),"Valid","Check"))))</x:f>
      </x:c>
      <x:c r="AE30" s="258" t="str">
        <x:f>IF(AND(NOT(ISNUMBER(A30)),A30=""),"",IF(AND(NOT(ISNUMBER(E30)),E30=""),"Missing",IF(E30="N/O","N/O",IF(ISNUMBER(S30),"Valid","Check"))))</x:f>
      </x:c>
      <x:c r="AF30" s="258" t="str">
        <x:f>IF(AND(NOT(ISNUMBER(A30)),A30=""),"",IF(AND(NOT(ISNUMBER(F30)),F30=""),"Missing",IF(F30="N/O","N/O",IF(ISNUMBER(T30),"Valid","Check"))))</x:f>
      </x:c>
      <x:c r="AG30" s="258" t="str">
        <x:f>IF(AND(NOT(ISNUMBER(A30)),A30=""),"",IF(AND(NOT(ISNUMBER(G30)),G30=""),"Missing",IF(G30="N/O","N/O",IF(ISNUMBER(U30),"Valid","Check"))))</x:f>
      </x:c>
      <x:c r="AH30" s="258" t="str">
        <x:f>IF(AND(NOT(ISNUMBER(A30)),A30=""),"",IF(AND(NOT(ISNUMBER(H30)),H30=""),"Missing",IF(H30="N/O","N/O",IF(ISNUMBER(V30),"Valid","Check"))))</x:f>
      </x:c>
      <x:c r="AI30" s="258" t="str">
        <x:f>IF(AND(NOT(ISNUMBER(A30)),A30=""),"",IF(AND(NOT(ISNUMBER(I30)),I30=""),"Missing",IF(I30="N/O","N/O",IF(ISNUMBER(W30),"Valid","Check"))))</x:f>
      </x:c>
      <x:c r="AJ30" s="258" t="str">
        <x:f>IF(AND(NOT(ISNUMBER(A30)),A30=""),"",IF(AND(NOT(ISNUMBER(J30)),J30=""),"Missing",IF(J30="N/O","N/O",IF(ISNUMBER(X30),"Valid","Check"))))</x:f>
      </x:c>
      <x:c r="AK30" s="258" t="str">
        <x:f>IF(AND(NOT(ISNUMBER(A30)),A30=""),"",IF(AND(NOT(ISNUMBER(K30)),K30=""),"Missing",IF(K30="N/O","N/O",IF(ISNUMBER(Y30),"Valid","Check"))))</x:f>
      </x:c>
      <x:c r="AL30" s="258" t="str">
        <x:f>IF(AND(NOT(ISNUMBER(A30)),A30=""),"",IF(AND(NOT(ISNUMBER(L30)),L30=""),"Missing",IF(L30="N/O","N/O",IF(ISNUMBER(Z30),"Valid","Check"))))</x:f>
      </x:c>
      <x:c r="AM30" s="258" t="str">
        <x:f>IF(AND(NOT(ISNUMBER(A30)),A30=""),"",IF(AND(NOT(ISNUMBER(M30)),M30=""),"Missing",IF(M30="N/O","N/O",IF(ISNUMBER(AA30),"Valid","Check"))))</x:f>
      </x:c>
    </x:row>
    <x:row r="31" ht="27" customHeight="1">
      <x:c r="A31" s="202"/>
      <x:c r="B31" s="202"/>
      <x:c r="C31" s="202"/>
      <x:c r="D31" s="202"/>
      <x:c r="E31" s="202"/>
      <x:c r="F31" s="202"/>
      <x:c r="G31" s="202"/>
      <x:c r="H31" s="202"/>
      <x:c r="I31" s="202"/>
      <x:c r="J31" s="202"/>
      <x:c r="K31" s="202"/>
      <x:c r="L31" s="202"/>
      <x:c r="M31" s="202"/>
      <x:c r="N31" s="12" t="str">
        <x:f>IF(AND(NOT(ISNUMBER(A31)),A31=""),IF(COUNTA(B31:M31)=0,"","Add anonymous ID"),IF(COUNT(P31:AA31)+COUNTIF(B31:M31,"N/O")=COUNTA(B31:M31),"Recorded","Check response code"))</x:f>
      </x:c>
      <x:c r="P31" t="str">
        <x:f>IF(AND(NOT(ISNUMBER(A31)),A31=""),"",IF(ISNUMBER(B31),IF(AND(B31&gt;=1,B31&lt;=4,MOD(B31,1)=0),B31,""),""))</x:f>
      </x:c>
      <x:c r="Q31" t="str">
        <x:f>IF(AND(NOT(ISNUMBER(A31)),A31=""),"",IF(ISNUMBER(C31),IF(AND(C31&gt;=1,C31&lt;=4,MOD(C31,1)=0),C31,""),""))</x:f>
      </x:c>
      <x:c r="R31" t="str">
        <x:f>IF(AND(NOT(ISNUMBER(A31)),A31=""),"",IF(ISNUMBER(D31),IF(AND(D31&gt;=1,D31&lt;=4,MOD(D31,1)=0),D31,""),""))</x:f>
      </x:c>
      <x:c r="S31" t="str">
        <x:f>IF(AND(NOT(ISNUMBER(A31)),A31=""),"",IF(ISNUMBER(E31),IF(AND(E31&gt;=1,E31&lt;=4,MOD(E31,1)=0),E31,""),""))</x:f>
      </x:c>
      <x:c r="T31" t="str">
        <x:f>IF(AND(NOT(ISNUMBER(A31)),A31=""),"",IF(ISNUMBER(F31),IF(AND(F31&gt;=1,F31&lt;=4,MOD(F31,1)=0),F31,""),""))</x:f>
      </x:c>
      <x:c r="U31" t="str">
        <x:f>IF(AND(NOT(ISNUMBER(A31)),A31=""),"",IF(ISNUMBER(G31),IF(AND(G31&gt;=1,G31&lt;=4,MOD(G31,1)=0),G31,""),""))</x:f>
      </x:c>
      <x:c r="V31" t="str">
        <x:f>IF(AND(NOT(ISNUMBER(A31)),A31=""),"",IF(ISNUMBER(H31),IF(AND(H31&gt;=1,H31&lt;=4,MOD(H31,1)=0),H31,""),""))</x:f>
      </x:c>
      <x:c r="W31" t="str">
        <x:f>IF(AND(NOT(ISNUMBER(A31)),A31=""),"",IF(ISNUMBER(I31),IF(AND(I31&gt;=1,I31&lt;=4,MOD(I31,1)=0),I31,""),""))</x:f>
      </x:c>
      <x:c r="X31" t="str">
        <x:f>IF(AND(NOT(ISNUMBER(A31)),A31=""),"",IF(ISNUMBER(J31),IF(AND(J31&gt;=1,J31&lt;=4,MOD(J31,1)=0),J31,""),""))</x:f>
      </x:c>
      <x:c r="Y31" t="str">
        <x:f>IF(AND(NOT(ISNUMBER(A31)),A31=""),"",IF(ISNUMBER(K31),IF(AND(K31&gt;=1,K31&lt;=4,MOD(K31,1)=0),K31,""),""))</x:f>
      </x:c>
      <x:c r="Z31" t="str">
        <x:f>IF(AND(NOT(ISNUMBER(A31)),A31=""),"",IF(ISNUMBER(L31),IF(AND(L31&gt;=1,L31&lt;=4,MOD(L31,1)=0),L31,""),""))</x:f>
      </x:c>
      <x:c r="AA31" t="str">
        <x:f>IF(AND(NOT(ISNUMBER(A31)),A31=""),"",IF(ISNUMBER(M31),IF(AND(M31&gt;=1,M31&lt;=4,MOD(M31,1)=0),M31,""),""))</x:f>
      </x:c>
      <x:c r="AB31" s="258" t="str">
        <x:f>IF(AND(NOT(ISNUMBER(A31)),A31=""),"",IF(AND(NOT(ISNUMBER(B31)),B31=""),"Missing",IF(B31="N/O","N/O",IF(ISNUMBER(P31),"Valid","Check"))))</x:f>
      </x:c>
      <x:c r="AC31" s="258" t="str">
        <x:f>IF(AND(NOT(ISNUMBER(A31)),A31=""),"",IF(AND(NOT(ISNUMBER(C31)),C31=""),"Missing",IF(C31="N/O","N/O",IF(ISNUMBER(Q31),"Valid","Check"))))</x:f>
      </x:c>
      <x:c r="AD31" s="258" t="str">
        <x:f>IF(AND(NOT(ISNUMBER(A31)),A31=""),"",IF(AND(NOT(ISNUMBER(D31)),D31=""),"Missing",IF(D31="N/O","N/O",IF(ISNUMBER(R31),"Valid","Check"))))</x:f>
      </x:c>
      <x:c r="AE31" s="258" t="str">
        <x:f>IF(AND(NOT(ISNUMBER(A31)),A31=""),"",IF(AND(NOT(ISNUMBER(E31)),E31=""),"Missing",IF(E31="N/O","N/O",IF(ISNUMBER(S31),"Valid","Check"))))</x:f>
      </x:c>
      <x:c r="AF31" s="258" t="str">
        <x:f>IF(AND(NOT(ISNUMBER(A31)),A31=""),"",IF(AND(NOT(ISNUMBER(F31)),F31=""),"Missing",IF(F31="N/O","N/O",IF(ISNUMBER(T31),"Valid","Check"))))</x:f>
      </x:c>
      <x:c r="AG31" s="258" t="str">
        <x:f>IF(AND(NOT(ISNUMBER(A31)),A31=""),"",IF(AND(NOT(ISNUMBER(G31)),G31=""),"Missing",IF(G31="N/O","N/O",IF(ISNUMBER(U31),"Valid","Check"))))</x:f>
      </x:c>
      <x:c r="AH31" s="258" t="str">
        <x:f>IF(AND(NOT(ISNUMBER(A31)),A31=""),"",IF(AND(NOT(ISNUMBER(H31)),H31=""),"Missing",IF(H31="N/O","N/O",IF(ISNUMBER(V31),"Valid","Check"))))</x:f>
      </x:c>
      <x:c r="AI31" s="258" t="str">
        <x:f>IF(AND(NOT(ISNUMBER(A31)),A31=""),"",IF(AND(NOT(ISNUMBER(I31)),I31=""),"Missing",IF(I31="N/O","N/O",IF(ISNUMBER(W31),"Valid","Check"))))</x:f>
      </x:c>
      <x:c r="AJ31" s="258" t="str">
        <x:f>IF(AND(NOT(ISNUMBER(A31)),A31=""),"",IF(AND(NOT(ISNUMBER(J31)),J31=""),"Missing",IF(J31="N/O","N/O",IF(ISNUMBER(X31),"Valid","Check"))))</x:f>
      </x:c>
      <x:c r="AK31" s="258" t="str">
        <x:f>IF(AND(NOT(ISNUMBER(A31)),A31=""),"",IF(AND(NOT(ISNUMBER(K31)),K31=""),"Missing",IF(K31="N/O","N/O",IF(ISNUMBER(Y31),"Valid","Check"))))</x:f>
      </x:c>
      <x:c r="AL31" s="258" t="str">
        <x:f>IF(AND(NOT(ISNUMBER(A31)),A31=""),"",IF(AND(NOT(ISNUMBER(L31)),L31=""),"Missing",IF(L31="N/O","N/O",IF(ISNUMBER(Z31),"Valid","Check"))))</x:f>
      </x:c>
      <x:c r="AM31" s="258" t="str">
        <x:f>IF(AND(NOT(ISNUMBER(A31)),A31=""),"",IF(AND(NOT(ISNUMBER(M31)),M31=""),"Missing",IF(M31="N/O","N/O",IF(ISNUMBER(AA31),"Valid","Check"))))</x:f>
      </x:c>
    </x:row>
    <x:row r="32" ht="27" customHeight="1">
      <x:c r="A32" s="202"/>
      <x:c r="B32" s="202"/>
      <x:c r="C32" s="202"/>
      <x:c r="D32" s="202"/>
      <x:c r="E32" s="202"/>
      <x:c r="F32" s="202"/>
      <x:c r="G32" s="202"/>
      <x:c r="H32" s="202"/>
      <x:c r="I32" s="202"/>
      <x:c r="J32" s="202"/>
      <x:c r="K32" s="202"/>
      <x:c r="L32" s="202"/>
      <x:c r="M32" s="202"/>
      <x:c r="N32" s="12" t="str">
        <x:f>IF(AND(NOT(ISNUMBER(A32)),A32=""),IF(COUNTA(B32:M32)=0,"","Add anonymous ID"),IF(COUNT(P32:AA32)+COUNTIF(B32:M32,"N/O")=COUNTA(B32:M32),"Recorded","Check response code"))</x:f>
      </x:c>
      <x:c r="P32" t="str">
        <x:f>IF(AND(NOT(ISNUMBER(A32)),A32=""),"",IF(ISNUMBER(B32),IF(AND(B32&gt;=1,B32&lt;=4,MOD(B32,1)=0),B32,""),""))</x:f>
      </x:c>
      <x:c r="Q32" t="str">
        <x:f>IF(AND(NOT(ISNUMBER(A32)),A32=""),"",IF(ISNUMBER(C32),IF(AND(C32&gt;=1,C32&lt;=4,MOD(C32,1)=0),C32,""),""))</x:f>
      </x:c>
      <x:c r="R32" t="str">
        <x:f>IF(AND(NOT(ISNUMBER(A32)),A32=""),"",IF(ISNUMBER(D32),IF(AND(D32&gt;=1,D32&lt;=4,MOD(D32,1)=0),D32,""),""))</x:f>
      </x:c>
      <x:c r="S32" t="str">
        <x:f>IF(AND(NOT(ISNUMBER(A32)),A32=""),"",IF(ISNUMBER(E32),IF(AND(E32&gt;=1,E32&lt;=4,MOD(E32,1)=0),E32,""),""))</x:f>
      </x:c>
      <x:c r="T32" t="str">
        <x:f>IF(AND(NOT(ISNUMBER(A32)),A32=""),"",IF(ISNUMBER(F32),IF(AND(F32&gt;=1,F32&lt;=4,MOD(F32,1)=0),F32,""),""))</x:f>
      </x:c>
      <x:c r="U32" t="str">
        <x:f>IF(AND(NOT(ISNUMBER(A32)),A32=""),"",IF(ISNUMBER(G32),IF(AND(G32&gt;=1,G32&lt;=4,MOD(G32,1)=0),G32,""),""))</x:f>
      </x:c>
      <x:c r="V32" t="str">
        <x:f>IF(AND(NOT(ISNUMBER(A32)),A32=""),"",IF(ISNUMBER(H32),IF(AND(H32&gt;=1,H32&lt;=4,MOD(H32,1)=0),H32,""),""))</x:f>
      </x:c>
      <x:c r="W32" t="str">
        <x:f>IF(AND(NOT(ISNUMBER(A32)),A32=""),"",IF(ISNUMBER(I32),IF(AND(I32&gt;=1,I32&lt;=4,MOD(I32,1)=0),I32,""),""))</x:f>
      </x:c>
      <x:c r="X32" t="str">
        <x:f>IF(AND(NOT(ISNUMBER(A32)),A32=""),"",IF(ISNUMBER(J32),IF(AND(J32&gt;=1,J32&lt;=4,MOD(J32,1)=0),J32,""),""))</x:f>
      </x:c>
      <x:c r="Y32" t="str">
        <x:f>IF(AND(NOT(ISNUMBER(A32)),A32=""),"",IF(ISNUMBER(K32),IF(AND(K32&gt;=1,K32&lt;=4,MOD(K32,1)=0),K32,""),""))</x:f>
      </x:c>
      <x:c r="Z32" t="str">
        <x:f>IF(AND(NOT(ISNUMBER(A32)),A32=""),"",IF(ISNUMBER(L32),IF(AND(L32&gt;=1,L32&lt;=4,MOD(L32,1)=0),L32,""),""))</x:f>
      </x:c>
      <x:c r="AA32" t="str">
        <x:f>IF(AND(NOT(ISNUMBER(A32)),A32=""),"",IF(ISNUMBER(M32),IF(AND(M32&gt;=1,M32&lt;=4,MOD(M32,1)=0),M32,""),""))</x:f>
      </x:c>
      <x:c r="AB32" s="258" t="str">
        <x:f>IF(AND(NOT(ISNUMBER(A32)),A32=""),"",IF(AND(NOT(ISNUMBER(B32)),B32=""),"Missing",IF(B32="N/O","N/O",IF(ISNUMBER(P32),"Valid","Check"))))</x:f>
      </x:c>
      <x:c r="AC32" s="258" t="str">
        <x:f>IF(AND(NOT(ISNUMBER(A32)),A32=""),"",IF(AND(NOT(ISNUMBER(C32)),C32=""),"Missing",IF(C32="N/O","N/O",IF(ISNUMBER(Q32),"Valid","Check"))))</x:f>
      </x:c>
      <x:c r="AD32" s="258" t="str">
        <x:f>IF(AND(NOT(ISNUMBER(A32)),A32=""),"",IF(AND(NOT(ISNUMBER(D32)),D32=""),"Missing",IF(D32="N/O","N/O",IF(ISNUMBER(R32),"Valid","Check"))))</x:f>
      </x:c>
      <x:c r="AE32" s="258" t="str">
        <x:f>IF(AND(NOT(ISNUMBER(A32)),A32=""),"",IF(AND(NOT(ISNUMBER(E32)),E32=""),"Missing",IF(E32="N/O","N/O",IF(ISNUMBER(S32),"Valid","Check"))))</x:f>
      </x:c>
      <x:c r="AF32" s="258" t="str">
        <x:f>IF(AND(NOT(ISNUMBER(A32)),A32=""),"",IF(AND(NOT(ISNUMBER(F32)),F32=""),"Missing",IF(F32="N/O","N/O",IF(ISNUMBER(T32),"Valid","Check"))))</x:f>
      </x:c>
      <x:c r="AG32" s="258" t="str">
        <x:f>IF(AND(NOT(ISNUMBER(A32)),A32=""),"",IF(AND(NOT(ISNUMBER(G32)),G32=""),"Missing",IF(G32="N/O","N/O",IF(ISNUMBER(U32),"Valid","Check"))))</x:f>
      </x:c>
      <x:c r="AH32" s="258" t="str">
        <x:f>IF(AND(NOT(ISNUMBER(A32)),A32=""),"",IF(AND(NOT(ISNUMBER(H32)),H32=""),"Missing",IF(H32="N/O","N/O",IF(ISNUMBER(V32),"Valid","Check"))))</x:f>
      </x:c>
      <x:c r="AI32" s="258" t="str">
        <x:f>IF(AND(NOT(ISNUMBER(A32)),A32=""),"",IF(AND(NOT(ISNUMBER(I32)),I32=""),"Missing",IF(I32="N/O","N/O",IF(ISNUMBER(W32),"Valid","Check"))))</x:f>
      </x:c>
      <x:c r="AJ32" s="258" t="str">
        <x:f>IF(AND(NOT(ISNUMBER(A32)),A32=""),"",IF(AND(NOT(ISNUMBER(J32)),J32=""),"Missing",IF(J32="N/O","N/O",IF(ISNUMBER(X32),"Valid","Check"))))</x:f>
      </x:c>
      <x:c r="AK32" s="258" t="str">
        <x:f>IF(AND(NOT(ISNUMBER(A32)),A32=""),"",IF(AND(NOT(ISNUMBER(K32)),K32=""),"Missing",IF(K32="N/O","N/O",IF(ISNUMBER(Y32),"Valid","Check"))))</x:f>
      </x:c>
      <x:c r="AL32" s="258" t="str">
        <x:f>IF(AND(NOT(ISNUMBER(A32)),A32=""),"",IF(AND(NOT(ISNUMBER(L32)),L32=""),"Missing",IF(L32="N/O","N/O",IF(ISNUMBER(Z32),"Valid","Check"))))</x:f>
      </x:c>
      <x:c r="AM32" s="258" t="str">
        <x:f>IF(AND(NOT(ISNUMBER(A32)),A32=""),"",IF(AND(NOT(ISNUMBER(M32)),M32=""),"Missing",IF(M32="N/O","N/O",IF(ISNUMBER(AA32),"Valid","Check"))))</x:f>
      </x:c>
    </x:row>
    <x:row r="33" ht="27" customHeight="1">
      <x:c r="A33" s="202"/>
      <x:c r="B33" s="202"/>
      <x:c r="C33" s="202"/>
      <x:c r="D33" s="202"/>
      <x:c r="E33" s="202"/>
      <x:c r="F33" s="202"/>
      <x:c r="G33" s="202"/>
      <x:c r="H33" s="202"/>
      <x:c r="I33" s="202"/>
      <x:c r="J33" s="202"/>
      <x:c r="K33" s="202"/>
      <x:c r="L33" s="202"/>
      <x:c r="M33" s="202"/>
      <x:c r="N33" s="12" t="str">
        <x:f>IF(AND(NOT(ISNUMBER(A33)),A33=""),IF(COUNTA(B33:M33)=0,"","Add anonymous ID"),IF(COUNT(P33:AA33)+COUNTIF(B33:M33,"N/O")=COUNTA(B33:M33),"Recorded","Check response code"))</x:f>
      </x:c>
      <x:c r="P33" t="str">
        <x:f>IF(AND(NOT(ISNUMBER(A33)),A33=""),"",IF(ISNUMBER(B33),IF(AND(B33&gt;=1,B33&lt;=4,MOD(B33,1)=0),B33,""),""))</x:f>
      </x:c>
      <x:c r="Q33" t="str">
        <x:f>IF(AND(NOT(ISNUMBER(A33)),A33=""),"",IF(ISNUMBER(C33),IF(AND(C33&gt;=1,C33&lt;=4,MOD(C33,1)=0),C33,""),""))</x:f>
      </x:c>
      <x:c r="R33" t="str">
        <x:f>IF(AND(NOT(ISNUMBER(A33)),A33=""),"",IF(ISNUMBER(D33),IF(AND(D33&gt;=1,D33&lt;=4,MOD(D33,1)=0),D33,""),""))</x:f>
      </x:c>
      <x:c r="S33" t="str">
        <x:f>IF(AND(NOT(ISNUMBER(A33)),A33=""),"",IF(ISNUMBER(E33),IF(AND(E33&gt;=1,E33&lt;=4,MOD(E33,1)=0),E33,""),""))</x:f>
      </x:c>
      <x:c r="T33" t="str">
        <x:f>IF(AND(NOT(ISNUMBER(A33)),A33=""),"",IF(ISNUMBER(F33),IF(AND(F33&gt;=1,F33&lt;=4,MOD(F33,1)=0),F33,""),""))</x:f>
      </x:c>
      <x:c r="U33" t="str">
        <x:f>IF(AND(NOT(ISNUMBER(A33)),A33=""),"",IF(ISNUMBER(G33),IF(AND(G33&gt;=1,G33&lt;=4,MOD(G33,1)=0),G33,""),""))</x:f>
      </x:c>
      <x:c r="V33" t="str">
        <x:f>IF(AND(NOT(ISNUMBER(A33)),A33=""),"",IF(ISNUMBER(H33),IF(AND(H33&gt;=1,H33&lt;=4,MOD(H33,1)=0),H33,""),""))</x:f>
      </x:c>
      <x:c r="W33" t="str">
        <x:f>IF(AND(NOT(ISNUMBER(A33)),A33=""),"",IF(ISNUMBER(I33),IF(AND(I33&gt;=1,I33&lt;=4,MOD(I33,1)=0),I33,""),""))</x:f>
      </x:c>
      <x:c r="X33" t="str">
        <x:f>IF(AND(NOT(ISNUMBER(A33)),A33=""),"",IF(ISNUMBER(J33),IF(AND(J33&gt;=1,J33&lt;=4,MOD(J33,1)=0),J33,""),""))</x:f>
      </x:c>
      <x:c r="Y33" t="str">
        <x:f>IF(AND(NOT(ISNUMBER(A33)),A33=""),"",IF(ISNUMBER(K33),IF(AND(K33&gt;=1,K33&lt;=4,MOD(K33,1)=0),K33,""),""))</x:f>
      </x:c>
      <x:c r="Z33" t="str">
        <x:f>IF(AND(NOT(ISNUMBER(A33)),A33=""),"",IF(ISNUMBER(L33),IF(AND(L33&gt;=1,L33&lt;=4,MOD(L33,1)=0),L33,""),""))</x:f>
      </x:c>
      <x:c r="AA33" t="str">
        <x:f>IF(AND(NOT(ISNUMBER(A33)),A33=""),"",IF(ISNUMBER(M33),IF(AND(M33&gt;=1,M33&lt;=4,MOD(M33,1)=0),M33,""),""))</x:f>
      </x:c>
      <x:c r="AB33" s="258" t="str">
        <x:f>IF(AND(NOT(ISNUMBER(A33)),A33=""),"",IF(AND(NOT(ISNUMBER(B33)),B33=""),"Missing",IF(B33="N/O","N/O",IF(ISNUMBER(P33),"Valid","Check"))))</x:f>
      </x:c>
      <x:c r="AC33" s="258" t="str">
        <x:f>IF(AND(NOT(ISNUMBER(A33)),A33=""),"",IF(AND(NOT(ISNUMBER(C33)),C33=""),"Missing",IF(C33="N/O","N/O",IF(ISNUMBER(Q33),"Valid","Check"))))</x:f>
      </x:c>
      <x:c r="AD33" s="258" t="str">
        <x:f>IF(AND(NOT(ISNUMBER(A33)),A33=""),"",IF(AND(NOT(ISNUMBER(D33)),D33=""),"Missing",IF(D33="N/O","N/O",IF(ISNUMBER(R33),"Valid","Check"))))</x:f>
      </x:c>
      <x:c r="AE33" s="258" t="str">
        <x:f>IF(AND(NOT(ISNUMBER(A33)),A33=""),"",IF(AND(NOT(ISNUMBER(E33)),E33=""),"Missing",IF(E33="N/O","N/O",IF(ISNUMBER(S33),"Valid","Check"))))</x:f>
      </x:c>
      <x:c r="AF33" s="258" t="str">
        <x:f>IF(AND(NOT(ISNUMBER(A33)),A33=""),"",IF(AND(NOT(ISNUMBER(F33)),F33=""),"Missing",IF(F33="N/O","N/O",IF(ISNUMBER(T33),"Valid","Check"))))</x:f>
      </x:c>
      <x:c r="AG33" s="258" t="str">
        <x:f>IF(AND(NOT(ISNUMBER(A33)),A33=""),"",IF(AND(NOT(ISNUMBER(G33)),G33=""),"Missing",IF(G33="N/O","N/O",IF(ISNUMBER(U33),"Valid","Check"))))</x:f>
      </x:c>
      <x:c r="AH33" s="258" t="str">
        <x:f>IF(AND(NOT(ISNUMBER(A33)),A33=""),"",IF(AND(NOT(ISNUMBER(H33)),H33=""),"Missing",IF(H33="N/O","N/O",IF(ISNUMBER(V33),"Valid","Check"))))</x:f>
      </x:c>
      <x:c r="AI33" s="258" t="str">
        <x:f>IF(AND(NOT(ISNUMBER(A33)),A33=""),"",IF(AND(NOT(ISNUMBER(I33)),I33=""),"Missing",IF(I33="N/O","N/O",IF(ISNUMBER(W33),"Valid","Check"))))</x:f>
      </x:c>
      <x:c r="AJ33" s="258" t="str">
        <x:f>IF(AND(NOT(ISNUMBER(A33)),A33=""),"",IF(AND(NOT(ISNUMBER(J33)),J33=""),"Missing",IF(J33="N/O","N/O",IF(ISNUMBER(X33),"Valid","Check"))))</x:f>
      </x:c>
      <x:c r="AK33" s="258" t="str">
        <x:f>IF(AND(NOT(ISNUMBER(A33)),A33=""),"",IF(AND(NOT(ISNUMBER(K33)),K33=""),"Missing",IF(K33="N/O","N/O",IF(ISNUMBER(Y33),"Valid","Check"))))</x:f>
      </x:c>
      <x:c r="AL33" s="258" t="str">
        <x:f>IF(AND(NOT(ISNUMBER(A33)),A33=""),"",IF(AND(NOT(ISNUMBER(L33)),L33=""),"Missing",IF(L33="N/O","N/O",IF(ISNUMBER(Z33),"Valid","Check"))))</x:f>
      </x:c>
      <x:c r="AM33" s="258" t="str">
        <x:f>IF(AND(NOT(ISNUMBER(A33)),A33=""),"",IF(AND(NOT(ISNUMBER(M33)),M33=""),"Missing",IF(M33="N/O","N/O",IF(ISNUMBER(AA33),"Valid","Check"))))</x:f>
      </x:c>
    </x:row>
    <x:row r="34" ht="27" customHeight="1">
      <x:c r="A34" s="202"/>
      <x:c r="B34" s="202"/>
      <x:c r="C34" s="202"/>
      <x:c r="D34" s="202"/>
      <x:c r="E34" s="202"/>
      <x:c r="F34" s="202"/>
      <x:c r="G34" s="202"/>
      <x:c r="H34" s="202"/>
      <x:c r="I34" s="202"/>
      <x:c r="J34" s="202"/>
      <x:c r="K34" s="202"/>
      <x:c r="L34" s="202"/>
      <x:c r="M34" s="202"/>
      <x:c r="N34" s="12" t="str">
        <x:f>IF(AND(NOT(ISNUMBER(A34)),A34=""),IF(COUNTA(B34:M34)=0,"","Add anonymous ID"),IF(COUNT(P34:AA34)+COUNTIF(B34:M34,"N/O")=COUNTA(B34:M34),"Recorded","Check response code"))</x:f>
      </x:c>
      <x:c r="P34" t="str">
        <x:f>IF(AND(NOT(ISNUMBER(A34)),A34=""),"",IF(ISNUMBER(B34),IF(AND(B34&gt;=1,B34&lt;=4,MOD(B34,1)=0),B34,""),""))</x:f>
      </x:c>
      <x:c r="Q34" t="str">
        <x:f>IF(AND(NOT(ISNUMBER(A34)),A34=""),"",IF(ISNUMBER(C34),IF(AND(C34&gt;=1,C34&lt;=4,MOD(C34,1)=0),C34,""),""))</x:f>
      </x:c>
      <x:c r="R34" t="str">
        <x:f>IF(AND(NOT(ISNUMBER(A34)),A34=""),"",IF(ISNUMBER(D34),IF(AND(D34&gt;=1,D34&lt;=4,MOD(D34,1)=0),D34,""),""))</x:f>
      </x:c>
      <x:c r="S34" t="str">
        <x:f>IF(AND(NOT(ISNUMBER(A34)),A34=""),"",IF(ISNUMBER(E34),IF(AND(E34&gt;=1,E34&lt;=4,MOD(E34,1)=0),E34,""),""))</x:f>
      </x:c>
      <x:c r="T34" t="str">
        <x:f>IF(AND(NOT(ISNUMBER(A34)),A34=""),"",IF(ISNUMBER(F34),IF(AND(F34&gt;=1,F34&lt;=4,MOD(F34,1)=0),F34,""),""))</x:f>
      </x:c>
      <x:c r="U34" t="str">
        <x:f>IF(AND(NOT(ISNUMBER(A34)),A34=""),"",IF(ISNUMBER(G34),IF(AND(G34&gt;=1,G34&lt;=4,MOD(G34,1)=0),G34,""),""))</x:f>
      </x:c>
      <x:c r="V34" t="str">
        <x:f>IF(AND(NOT(ISNUMBER(A34)),A34=""),"",IF(ISNUMBER(H34),IF(AND(H34&gt;=1,H34&lt;=4,MOD(H34,1)=0),H34,""),""))</x:f>
      </x:c>
      <x:c r="W34" t="str">
        <x:f>IF(AND(NOT(ISNUMBER(A34)),A34=""),"",IF(ISNUMBER(I34),IF(AND(I34&gt;=1,I34&lt;=4,MOD(I34,1)=0),I34,""),""))</x:f>
      </x:c>
      <x:c r="X34" t="str">
        <x:f>IF(AND(NOT(ISNUMBER(A34)),A34=""),"",IF(ISNUMBER(J34),IF(AND(J34&gt;=1,J34&lt;=4,MOD(J34,1)=0),J34,""),""))</x:f>
      </x:c>
      <x:c r="Y34" t="str">
        <x:f>IF(AND(NOT(ISNUMBER(A34)),A34=""),"",IF(ISNUMBER(K34),IF(AND(K34&gt;=1,K34&lt;=4,MOD(K34,1)=0),K34,""),""))</x:f>
      </x:c>
      <x:c r="Z34" t="str">
        <x:f>IF(AND(NOT(ISNUMBER(A34)),A34=""),"",IF(ISNUMBER(L34),IF(AND(L34&gt;=1,L34&lt;=4,MOD(L34,1)=0),L34,""),""))</x:f>
      </x:c>
      <x:c r="AA34" t="str">
        <x:f>IF(AND(NOT(ISNUMBER(A34)),A34=""),"",IF(ISNUMBER(M34),IF(AND(M34&gt;=1,M34&lt;=4,MOD(M34,1)=0),M34,""),""))</x:f>
      </x:c>
      <x:c r="AB34" s="258" t="str">
        <x:f>IF(AND(NOT(ISNUMBER(A34)),A34=""),"",IF(AND(NOT(ISNUMBER(B34)),B34=""),"Missing",IF(B34="N/O","N/O",IF(ISNUMBER(P34),"Valid","Check"))))</x:f>
      </x:c>
      <x:c r="AC34" s="258" t="str">
        <x:f>IF(AND(NOT(ISNUMBER(A34)),A34=""),"",IF(AND(NOT(ISNUMBER(C34)),C34=""),"Missing",IF(C34="N/O","N/O",IF(ISNUMBER(Q34),"Valid","Check"))))</x:f>
      </x:c>
      <x:c r="AD34" s="258" t="str">
        <x:f>IF(AND(NOT(ISNUMBER(A34)),A34=""),"",IF(AND(NOT(ISNUMBER(D34)),D34=""),"Missing",IF(D34="N/O","N/O",IF(ISNUMBER(R34),"Valid","Check"))))</x:f>
      </x:c>
      <x:c r="AE34" s="258" t="str">
        <x:f>IF(AND(NOT(ISNUMBER(A34)),A34=""),"",IF(AND(NOT(ISNUMBER(E34)),E34=""),"Missing",IF(E34="N/O","N/O",IF(ISNUMBER(S34),"Valid","Check"))))</x:f>
      </x:c>
      <x:c r="AF34" s="258" t="str">
        <x:f>IF(AND(NOT(ISNUMBER(A34)),A34=""),"",IF(AND(NOT(ISNUMBER(F34)),F34=""),"Missing",IF(F34="N/O","N/O",IF(ISNUMBER(T34),"Valid","Check"))))</x:f>
      </x:c>
      <x:c r="AG34" s="258" t="str">
        <x:f>IF(AND(NOT(ISNUMBER(A34)),A34=""),"",IF(AND(NOT(ISNUMBER(G34)),G34=""),"Missing",IF(G34="N/O","N/O",IF(ISNUMBER(U34),"Valid","Check"))))</x:f>
      </x:c>
      <x:c r="AH34" s="258" t="str">
        <x:f>IF(AND(NOT(ISNUMBER(A34)),A34=""),"",IF(AND(NOT(ISNUMBER(H34)),H34=""),"Missing",IF(H34="N/O","N/O",IF(ISNUMBER(V34),"Valid","Check"))))</x:f>
      </x:c>
      <x:c r="AI34" s="258" t="str">
        <x:f>IF(AND(NOT(ISNUMBER(A34)),A34=""),"",IF(AND(NOT(ISNUMBER(I34)),I34=""),"Missing",IF(I34="N/O","N/O",IF(ISNUMBER(W34),"Valid","Check"))))</x:f>
      </x:c>
      <x:c r="AJ34" s="258" t="str">
        <x:f>IF(AND(NOT(ISNUMBER(A34)),A34=""),"",IF(AND(NOT(ISNUMBER(J34)),J34=""),"Missing",IF(J34="N/O","N/O",IF(ISNUMBER(X34),"Valid","Check"))))</x:f>
      </x:c>
      <x:c r="AK34" s="258" t="str">
        <x:f>IF(AND(NOT(ISNUMBER(A34)),A34=""),"",IF(AND(NOT(ISNUMBER(K34)),K34=""),"Missing",IF(K34="N/O","N/O",IF(ISNUMBER(Y34),"Valid","Check"))))</x:f>
      </x:c>
      <x:c r="AL34" s="258" t="str">
        <x:f>IF(AND(NOT(ISNUMBER(A34)),A34=""),"",IF(AND(NOT(ISNUMBER(L34)),L34=""),"Missing",IF(L34="N/O","N/O",IF(ISNUMBER(Z34),"Valid","Check"))))</x:f>
      </x:c>
      <x:c r="AM34" s="258" t="str">
        <x:f>IF(AND(NOT(ISNUMBER(A34)),A34=""),"",IF(AND(NOT(ISNUMBER(M34)),M34=""),"Missing",IF(M34="N/O","N/O",IF(ISNUMBER(AA34),"Valid","Check"))))</x:f>
      </x:c>
    </x:row>
    <x:row r="35" ht="27" customHeight="1">
      <x:c r="A35" s="202"/>
      <x:c r="B35" s="202"/>
      <x:c r="C35" s="202"/>
      <x:c r="D35" s="202"/>
      <x:c r="E35" s="202"/>
      <x:c r="F35" s="202"/>
      <x:c r="G35" s="202"/>
      <x:c r="H35" s="202"/>
      <x:c r="I35" s="202"/>
      <x:c r="J35" s="202"/>
      <x:c r="K35" s="202"/>
      <x:c r="L35" s="202"/>
      <x:c r="M35" s="202"/>
      <x:c r="N35" s="12" t="str">
        <x:f>IF(AND(NOT(ISNUMBER(A35)),A35=""),IF(COUNTA(B35:M35)=0,"","Add anonymous ID"),IF(COUNT(P35:AA35)+COUNTIF(B35:M35,"N/O")=COUNTA(B35:M35),"Recorded","Check response code"))</x:f>
      </x:c>
      <x:c r="P35" t="str">
        <x:f>IF(AND(NOT(ISNUMBER(A35)),A35=""),"",IF(ISNUMBER(B35),IF(AND(B35&gt;=1,B35&lt;=4,MOD(B35,1)=0),B35,""),""))</x:f>
      </x:c>
      <x:c r="Q35" t="str">
        <x:f>IF(AND(NOT(ISNUMBER(A35)),A35=""),"",IF(ISNUMBER(C35),IF(AND(C35&gt;=1,C35&lt;=4,MOD(C35,1)=0),C35,""),""))</x:f>
      </x:c>
      <x:c r="R35" t="str">
        <x:f>IF(AND(NOT(ISNUMBER(A35)),A35=""),"",IF(ISNUMBER(D35),IF(AND(D35&gt;=1,D35&lt;=4,MOD(D35,1)=0),D35,""),""))</x:f>
      </x:c>
      <x:c r="S35" t="str">
        <x:f>IF(AND(NOT(ISNUMBER(A35)),A35=""),"",IF(ISNUMBER(E35),IF(AND(E35&gt;=1,E35&lt;=4,MOD(E35,1)=0),E35,""),""))</x:f>
      </x:c>
      <x:c r="T35" t="str">
        <x:f>IF(AND(NOT(ISNUMBER(A35)),A35=""),"",IF(ISNUMBER(F35),IF(AND(F35&gt;=1,F35&lt;=4,MOD(F35,1)=0),F35,""),""))</x:f>
      </x:c>
      <x:c r="U35" t="str">
        <x:f>IF(AND(NOT(ISNUMBER(A35)),A35=""),"",IF(ISNUMBER(G35),IF(AND(G35&gt;=1,G35&lt;=4,MOD(G35,1)=0),G35,""),""))</x:f>
      </x:c>
      <x:c r="V35" t="str">
        <x:f>IF(AND(NOT(ISNUMBER(A35)),A35=""),"",IF(ISNUMBER(H35),IF(AND(H35&gt;=1,H35&lt;=4,MOD(H35,1)=0),H35,""),""))</x:f>
      </x:c>
      <x:c r="W35" t="str">
        <x:f>IF(AND(NOT(ISNUMBER(A35)),A35=""),"",IF(ISNUMBER(I35),IF(AND(I35&gt;=1,I35&lt;=4,MOD(I35,1)=0),I35,""),""))</x:f>
      </x:c>
      <x:c r="X35" t="str">
        <x:f>IF(AND(NOT(ISNUMBER(A35)),A35=""),"",IF(ISNUMBER(J35),IF(AND(J35&gt;=1,J35&lt;=4,MOD(J35,1)=0),J35,""),""))</x:f>
      </x:c>
      <x:c r="Y35" t="str">
        <x:f>IF(AND(NOT(ISNUMBER(A35)),A35=""),"",IF(ISNUMBER(K35),IF(AND(K35&gt;=1,K35&lt;=4,MOD(K35,1)=0),K35,""),""))</x:f>
      </x:c>
      <x:c r="Z35" t="str">
        <x:f>IF(AND(NOT(ISNUMBER(A35)),A35=""),"",IF(ISNUMBER(L35),IF(AND(L35&gt;=1,L35&lt;=4,MOD(L35,1)=0),L35,""),""))</x:f>
      </x:c>
      <x:c r="AA35" t="str">
        <x:f>IF(AND(NOT(ISNUMBER(A35)),A35=""),"",IF(ISNUMBER(M35),IF(AND(M35&gt;=1,M35&lt;=4,MOD(M35,1)=0),M35,""),""))</x:f>
      </x:c>
      <x:c r="AB35" s="258" t="str">
        <x:f>IF(AND(NOT(ISNUMBER(A35)),A35=""),"",IF(AND(NOT(ISNUMBER(B35)),B35=""),"Missing",IF(B35="N/O","N/O",IF(ISNUMBER(P35),"Valid","Check"))))</x:f>
      </x:c>
      <x:c r="AC35" s="258" t="str">
        <x:f>IF(AND(NOT(ISNUMBER(A35)),A35=""),"",IF(AND(NOT(ISNUMBER(C35)),C35=""),"Missing",IF(C35="N/O","N/O",IF(ISNUMBER(Q35),"Valid","Check"))))</x:f>
      </x:c>
      <x:c r="AD35" s="258" t="str">
        <x:f>IF(AND(NOT(ISNUMBER(A35)),A35=""),"",IF(AND(NOT(ISNUMBER(D35)),D35=""),"Missing",IF(D35="N/O","N/O",IF(ISNUMBER(R35),"Valid","Check"))))</x:f>
      </x:c>
      <x:c r="AE35" s="258" t="str">
        <x:f>IF(AND(NOT(ISNUMBER(A35)),A35=""),"",IF(AND(NOT(ISNUMBER(E35)),E35=""),"Missing",IF(E35="N/O","N/O",IF(ISNUMBER(S35),"Valid","Check"))))</x:f>
      </x:c>
      <x:c r="AF35" s="258" t="str">
        <x:f>IF(AND(NOT(ISNUMBER(A35)),A35=""),"",IF(AND(NOT(ISNUMBER(F35)),F35=""),"Missing",IF(F35="N/O","N/O",IF(ISNUMBER(T35),"Valid","Check"))))</x:f>
      </x:c>
      <x:c r="AG35" s="258" t="str">
        <x:f>IF(AND(NOT(ISNUMBER(A35)),A35=""),"",IF(AND(NOT(ISNUMBER(G35)),G35=""),"Missing",IF(G35="N/O","N/O",IF(ISNUMBER(U35),"Valid","Check"))))</x:f>
      </x:c>
      <x:c r="AH35" s="258" t="str">
        <x:f>IF(AND(NOT(ISNUMBER(A35)),A35=""),"",IF(AND(NOT(ISNUMBER(H35)),H35=""),"Missing",IF(H35="N/O","N/O",IF(ISNUMBER(V35),"Valid","Check"))))</x:f>
      </x:c>
      <x:c r="AI35" s="258" t="str">
        <x:f>IF(AND(NOT(ISNUMBER(A35)),A35=""),"",IF(AND(NOT(ISNUMBER(I35)),I35=""),"Missing",IF(I35="N/O","N/O",IF(ISNUMBER(W35),"Valid","Check"))))</x:f>
      </x:c>
      <x:c r="AJ35" s="258" t="str">
        <x:f>IF(AND(NOT(ISNUMBER(A35)),A35=""),"",IF(AND(NOT(ISNUMBER(J35)),J35=""),"Missing",IF(J35="N/O","N/O",IF(ISNUMBER(X35),"Valid","Check"))))</x:f>
      </x:c>
      <x:c r="AK35" s="258" t="str">
        <x:f>IF(AND(NOT(ISNUMBER(A35)),A35=""),"",IF(AND(NOT(ISNUMBER(K35)),K35=""),"Missing",IF(K35="N/O","N/O",IF(ISNUMBER(Y35),"Valid","Check"))))</x:f>
      </x:c>
      <x:c r="AL35" s="258" t="str">
        <x:f>IF(AND(NOT(ISNUMBER(A35)),A35=""),"",IF(AND(NOT(ISNUMBER(L35)),L35=""),"Missing",IF(L35="N/O","N/O",IF(ISNUMBER(Z35),"Valid","Check"))))</x:f>
      </x:c>
      <x:c r="AM35" s="258" t="str">
        <x:f>IF(AND(NOT(ISNUMBER(A35)),A35=""),"",IF(AND(NOT(ISNUMBER(M35)),M35=""),"Missing",IF(M35="N/O","N/O",IF(ISNUMBER(AA35),"Valid","Check"))))</x:f>
      </x:c>
    </x:row>
    <x:row r="36" ht="27" customHeight="1">
      <x:c r="A36" s="202"/>
      <x:c r="B36" s="202"/>
      <x:c r="C36" s="202"/>
      <x:c r="D36" s="202"/>
      <x:c r="E36" s="202"/>
      <x:c r="F36" s="202"/>
      <x:c r="G36" s="202"/>
      <x:c r="H36" s="202"/>
      <x:c r="I36" s="202"/>
      <x:c r="J36" s="202"/>
      <x:c r="K36" s="202"/>
      <x:c r="L36" s="202"/>
      <x:c r="M36" s="202"/>
      <x:c r="N36" s="12" t="str">
        <x:f>IF(AND(NOT(ISNUMBER(A36)),A36=""),IF(COUNTA(B36:M36)=0,"","Add anonymous ID"),IF(COUNT(P36:AA36)+COUNTIF(B36:M36,"N/O")=COUNTA(B36:M36),"Recorded","Check response code"))</x:f>
      </x:c>
      <x:c r="P36" t="str">
        <x:f>IF(AND(NOT(ISNUMBER(A36)),A36=""),"",IF(ISNUMBER(B36),IF(AND(B36&gt;=1,B36&lt;=4,MOD(B36,1)=0),B36,""),""))</x:f>
      </x:c>
      <x:c r="Q36" t="str">
        <x:f>IF(AND(NOT(ISNUMBER(A36)),A36=""),"",IF(ISNUMBER(C36),IF(AND(C36&gt;=1,C36&lt;=4,MOD(C36,1)=0),C36,""),""))</x:f>
      </x:c>
      <x:c r="R36" t="str">
        <x:f>IF(AND(NOT(ISNUMBER(A36)),A36=""),"",IF(ISNUMBER(D36),IF(AND(D36&gt;=1,D36&lt;=4,MOD(D36,1)=0),D36,""),""))</x:f>
      </x:c>
      <x:c r="S36" t="str">
        <x:f>IF(AND(NOT(ISNUMBER(A36)),A36=""),"",IF(ISNUMBER(E36),IF(AND(E36&gt;=1,E36&lt;=4,MOD(E36,1)=0),E36,""),""))</x:f>
      </x:c>
      <x:c r="T36" t="str">
        <x:f>IF(AND(NOT(ISNUMBER(A36)),A36=""),"",IF(ISNUMBER(F36),IF(AND(F36&gt;=1,F36&lt;=4,MOD(F36,1)=0),F36,""),""))</x:f>
      </x:c>
      <x:c r="U36" t="str">
        <x:f>IF(AND(NOT(ISNUMBER(A36)),A36=""),"",IF(ISNUMBER(G36),IF(AND(G36&gt;=1,G36&lt;=4,MOD(G36,1)=0),G36,""),""))</x:f>
      </x:c>
      <x:c r="V36" t="str">
        <x:f>IF(AND(NOT(ISNUMBER(A36)),A36=""),"",IF(ISNUMBER(H36),IF(AND(H36&gt;=1,H36&lt;=4,MOD(H36,1)=0),H36,""),""))</x:f>
      </x:c>
      <x:c r="W36" t="str">
        <x:f>IF(AND(NOT(ISNUMBER(A36)),A36=""),"",IF(ISNUMBER(I36),IF(AND(I36&gt;=1,I36&lt;=4,MOD(I36,1)=0),I36,""),""))</x:f>
      </x:c>
      <x:c r="X36" t="str">
        <x:f>IF(AND(NOT(ISNUMBER(A36)),A36=""),"",IF(ISNUMBER(J36),IF(AND(J36&gt;=1,J36&lt;=4,MOD(J36,1)=0),J36,""),""))</x:f>
      </x:c>
      <x:c r="Y36" t="str">
        <x:f>IF(AND(NOT(ISNUMBER(A36)),A36=""),"",IF(ISNUMBER(K36),IF(AND(K36&gt;=1,K36&lt;=4,MOD(K36,1)=0),K36,""),""))</x:f>
      </x:c>
      <x:c r="Z36" t="str">
        <x:f>IF(AND(NOT(ISNUMBER(A36)),A36=""),"",IF(ISNUMBER(L36),IF(AND(L36&gt;=1,L36&lt;=4,MOD(L36,1)=0),L36,""),""))</x:f>
      </x:c>
      <x:c r="AA36" t="str">
        <x:f>IF(AND(NOT(ISNUMBER(A36)),A36=""),"",IF(ISNUMBER(M36),IF(AND(M36&gt;=1,M36&lt;=4,MOD(M36,1)=0),M36,""),""))</x:f>
      </x:c>
      <x:c r="AB36" s="258" t="str">
        <x:f>IF(AND(NOT(ISNUMBER(A36)),A36=""),"",IF(AND(NOT(ISNUMBER(B36)),B36=""),"Missing",IF(B36="N/O","N/O",IF(ISNUMBER(P36),"Valid","Check"))))</x:f>
      </x:c>
      <x:c r="AC36" s="258" t="str">
        <x:f>IF(AND(NOT(ISNUMBER(A36)),A36=""),"",IF(AND(NOT(ISNUMBER(C36)),C36=""),"Missing",IF(C36="N/O","N/O",IF(ISNUMBER(Q36),"Valid","Check"))))</x:f>
      </x:c>
      <x:c r="AD36" s="258" t="str">
        <x:f>IF(AND(NOT(ISNUMBER(A36)),A36=""),"",IF(AND(NOT(ISNUMBER(D36)),D36=""),"Missing",IF(D36="N/O","N/O",IF(ISNUMBER(R36),"Valid","Check"))))</x:f>
      </x:c>
      <x:c r="AE36" s="258" t="str">
        <x:f>IF(AND(NOT(ISNUMBER(A36)),A36=""),"",IF(AND(NOT(ISNUMBER(E36)),E36=""),"Missing",IF(E36="N/O","N/O",IF(ISNUMBER(S36),"Valid","Check"))))</x:f>
      </x:c>
      <x:c r="AF36" s="258" t="str">
        <x:f>IF(AND(NOT(ISNUMBER(A36)),A36=""),"",IF(AND(NOT(ISNUMBER(F36)),F36=""),"Missing",IF(F36="N/O","N/O",IF(ISNUMBER(T36),"Valid","Check"))))</x:f>
      </x:c>
      <x:c r="AG36" s="258" t="str">
        <x:f>IF(AND(NOT(ISNUMBER(A36)),A36=""),"",IF(AND(NOT(ISNUMBER(G36)),G36=""),"Missing",IF(G36="N/O","N/O",IF(ISNUMBER(U36),"Valid","Check"))))</x:f>
      </x:c>
      <x:c r="AH36" s="258" t="str">
        <x:f>IF(AND(NOT(ISNUMBER(A36)),A36=""),"",IF(AND(NOT(ISNUMBER(H36)),H36=""),"Missing",IF(H36="N/O","N/O",IF(ISNUMBER(V36),"Valid","Check"))))</x:f>
      </x:c>
      <x:c r="AI36" s="258" t="str">
        <x:f>IF(AND(NOT(ISNUMBER(A36)),A36=""),"",IF(AND(NOT(ISNUMBER(I36)),I36=""),"Missing",IF(I36="N/O","N/O",IF(ISNUMBER(W36),"Valid","Check"))))</x:f>
      </x:c>
      <x:c r="AJ36" s="258" t="str">
        <x:f>IF(AND(NOT(ISNUMBER(A36)),A36=""),"",IF(AND(NOT(ISNUMBER(J36)),J36=""),"Missing",IF(J36="N/O","N/O",IF(ISNUMBER(X36),"Valid","Check"))))</x:f>
      </x:c>
      <x:c r="AK36" s="258" t="str">
        <x:f>IF(AND(NOT(ISNUMBER(A36)),A36=""),"",IF(AND(NOT(ISNUMBER(K36)),K36=""),"Missing",IF(K36="N/O","N/O",IF(ISNUMBER(Y36),"Valid","Check"))))</x:f>
      </x:c>
      <x:c r="AL36" s="258" t="str">
        <x:f>IF(AND(NOT(ISNUMBER(A36)),A36=""),"",IF(AND(NOT(ISNUMBER(L36)),L36=""),"Missing",IF(L36="N/O","N/O",IF(ISNUMBER(Z36),"Valid","Check"))))</x:f>
      </x:c>
      <x:c r="AM36" s="258" t="str">
        <x:f>IF(AND(NOT(ISNUMBER(A36)),A36=""),"",IF(AND(NOT(ISNUMBER(M36)),M36=""),"Missing",IF(M36="N/O","N/O",IF(ISNUMBER(AA36),"Valid","Check"))))</x:f>
      </x:c>
    </x:row>
    <x:row r="37" ht="27" customHeight="1">
      <x:c r="A37" s="202"/>
      <x:c r="B37" s="202"/>
      <x:c r="C37" s="202"/>
      <x:c r="D37" s="202"/>
      <x:c r="E37" s="202"/>
      <x:c r="F37" s="202"/>
      <x:c r="G37" s="202"/>
      <x:c r="H37" s="202"/>
      <x:c r="I37" s="202"/>
      <x:c r="J37" s="202"/>
      <x:c r="K37" s="202"/>
      <x:c r="L37" s="202"/>
      <x:c r="M37" s="202"/>
      <x:c r="N37" s="12" t="str">
        <x:f>IF(AND(NOT(ISNUMBER(A37)),A37=""),IF(COUNTA(B37:M37)=0,"","Add anonymous ID"),IF(COUNT(P37:AA37)+COUNTIF(B37:M37,"N/O")=COUNTA(B37:M37),"Recorded","Check response code"))</x:f>
      </x:c>
      <x:c r="P37" t="str">
        <x:f>IF(AND(NOT(ISNUMBER(A37)),A37=""),"",IF(ISNUMBER(B37),IF(AND(B37&gt;=1,B37&lt;=4,MOD(B37,1)=0),B37,""),""))</x:f>
      </x:c>
      <x:c r="Q37" t="str">
        <x:f>IF(AND(NOT(ISNUMBER(A37)),A37=""),"",IF(ISNUMBER(C37),IF(AND(C37&gt;=1,C37&lt;=4,MOD(C37,1)=0),C37,""),""))</x:f>
      </x:c>
      <x:c r="R37" t="str">
        <x:f>IF(AND(NOT(ISNUMBER(A37)),A37=""),"",IF(ISNUMBER(D37),IF(AND(D37&gt;=1,D37&lt;=4,MOD(D37,1)=0),D37,""),""))</x:f>
      </x:c>
      <x:c r="S37" t="str">
        <x:f>IF(AND(NOT(ISNUMBER(A37)),A37=""),"",IF(ISNUMBER(E37),IF(AND(E37&gt;=1,E37&lt;=4,MOD(E37,1)=0),E37,""),""))</x:f>
      </x:c>
      <x:c r="T37" t="str">
        <x:f>IF(AND(NOT(ISNUMBER(A37)),A37=""),"",IF(ISNUMBER(F37),IF(AND(F37&gt;=1,F37&lt;=4,MOD(F37,1)=0),F37,""),""))</x:f>
      </x:c>
      <x:c r="U37" t="str">
        <x:f>IF(AND(NOT(ISNUMBER(A37)),A37=""),"",IF(ISNUMBER(G37),IF(AND(G37&gt;=1,G37&lt;=4,MOD(G37,1)=0),G37,""),""))</x:f>
      </x:c>
      <x:c r="V37" t="str">
        <x:f>IF(AND(NOT(ISNUMBER(A37)),A37=""),"",IF(ISNUMBER(H37),IF(AND(H37&gt;=1,H37&lt;=4,MOD(H37,1)=0),H37,""),""))</x:f>
      </x:c>
      <x:c r="W37" t="str">
        <x:f>IF(AND(NOT(ISNUMBER(A37)),A37=""),"",IF(ISNUMBER(I37),IF(AND(I37&gt;=1,I37&lt;=4,MOD(I37,1)=0),I37,""),""))</x:f>
      </x:c>
      <x:c r="X37" t="str">
        <x:f>IF(AND(NOT(ISNUMBER(A37)),A37=""),"",IF(ISNUMBER(J37),IF(AND(J37&gt;=1,J37&lt;=4,MOD(J37,1)=0),J37,""),""))</x:f>
      </x:c>
      <x:c r="Y37" t="str">
        <x:f>IF(AND(NOT(ISNUMBER(A37)),A37=""),"",IF(ISNUMBER(K37),IF(AND(K37&gt;=1,K37&lt;=4,MOD(K37,1)=0),K37,""),""))</x:f>
      </x:c>
      <x:c r="Z37" t="str">
        <x:f>IF(AND(NOT(ISNUMBER(A37)),A37=""),"",IF(ISNUMBER(L37),IF(AND(L37&gt;=1,L37&lt;=4,MOD(L37,1)=0),L37,""),""))</x:f>
      </x:c>
      <x:c r="AA37" t="str">
        <x:f>IF(AND(NOT(ISNUMBER(A37)),A37=""),"",IF(ISNUMBER(M37),IF(AND(M37&gt;=1,M37&lt;=4,MOD(M37,1)=0),M37,""),""))</x:f>
      </x:c>
      <x:c r="AB37" s="258" t="str">
        <x:f>IF(AND(NOT(ISNUMBER(A37)),A37=""),"",IF(AND(NOT(ISNUMBER(B37)),B37=""),"Missing",IF(B37="N/O","N/O",IF(ISNUMBER(P37),"Valid","Check"))))</x:f>
      </x:c>
      <x:c r="AC37" s="258" t="str">
        <x:f>IF(AND(NOT(ISNUMBER(A37)),A37=""),"",IF(AND(NOT(ISNUMBER(C37)),C37=""),"Missing",IF(C37="N/O","N/O",IF(ISNUMBER(Q37),"Valid","Check"))))</x:f>
      </x:c>
      <x:c r="AD37" s="258" t="str">
        <x:f>IF(AND(NOT(ISNUMBER(A37)),A37=""),"",IF(AND(NOT(ISNUMBER(D37)),D37=""),"Missing",IF(D37="N/O","N/O",IF(ISNUMBER(R37),"Valid","Check"))))</x:f>
      </x:c>
      <x:c r="AE37" s="258" t="str">
        <x:f>IF(AND(NOT(ISNUMBER(A37)),A37=""),"",IF(AND(NOT(ISNUMBER(E37)),E37=""),"Missing",IF(E37="N/O","N/O",IF(ISNUMBER(S37),"Valid","Check"))))</x:f>
      </x:c>
      <x:c r="AF37" s="258" t="str">
        <x:f>IF(AND(NOT(ISNUMBER(A37)),A37=""),"",IF(AND(NOT(ISNUMBER(F37)),F37=""),"Missing",IF(F37="N/O","N/O",IF(ISNUMBER(T37),"Valid","Check"))))</x:f>
      </x:c>
      <x:c r="AG37" s="258" t="str">
        <x:f>IF(AND(NOT(ISNUMBER(A37)),A37=""),"",IF(AND(NOT(ISNUMBER(G37)),G37=""),"Missing",IF(G37="N/O","N/O",IF(ISNUMBER(U37),"Valid","Check"))))</x:f>
      </x:c>
      <x:c r="AH37" s="258" t="str">
        <x:f>IF(AND(NOT(ISNUMBER(A37)),A37=""),"",IF(AND(NOT(ISNUMBER(H37)),H37=""),"Missing",IF(H37="N/O","N/O",IF(ISNUMBER(V37),"Valid","Check"))))</x:f>
      </x:c>
      <x:c r="AI37" s="258" t="str">
        <x:f>IF(AND(NOT(ISNUMBER(A37)),A37=""),"",IF(AND(NOT(ISNUMBER(I37)),I37=""),"Missing",IF(I37="N/O","N/O",IF(ISNUMBER(W37),"Valid","Check"))))</x:f>
      </x:c>
      <x:c r="AJ37" s="258" t="str">
        <x:f>IF(AND(NOT(ISNUMBER(A37)),A37=""),"",IF(AND(NOT(ISNUMBER(J37)),J37=""),"Missing",IF(J37="N/O","N/O",IF(ISNUMBER(X37),"Valid","Check"))))</x:f>
      </x:c>
      <x:c r="AK37" s="258" t="str">
        <x:f>IF(AND(NOT(ISNUMBER(A37)),A37=""),"",IF(AND(NOT(ISNUMBER(K37)),K37=""),"Missing",IF(K37="N/O","N/O",IF(ISNUMBER(Y37),"Valid","Check"))))</x:f>
      </x:c>
      <x:c r="AL37" s="258" t="str">
        <x:f>IF(AND(NOT(ISNUMBER(A37)),A37=""),"",IF(AND(NOT(ISNUMBER(L37)),L37=""),"Missing",IF(L37="N/O","N/O",IF(ISNUMBER(Z37),"Valid","Check"))))</x:f>
      </x:c>
      <x:c r="AM37" s="258" t="str">
        <x:f>IF(AND(NOT(ISNUMBER(A37)),A37=""),"",IF(AND(NOT(ISNUMBER(M37)),M37=""),"Missing",IF(M37="N/O","N/O",IF(ISNUMBER(AA37),"Valid","Check"))))</x:f>
      </x:c>
    </x:row>
    <x:row r="38" ht="27" customHeight="1">
      <x:c r="A38" s="202"/>
      <x:c r="B38" s="202"/>
      <x:c r="C38" s="202"/>
      <x:c r="D38" s="202"/>
      <x:c r="E38" s="202"/>
      <x:c r="F38" s="202"/>
      <x:c r="G38" s="202"/>
      <x:c r="H38" s="202"/>
      <x:c r="I38" s="202"/>
      <x:c r="J38" s="202"/>
      <x:c r="K38" s="202"/>
      <x:c r="L38" s="202"/>
      <x:c r="M38" s="202"/>
      <x:c r="N38" s="12" t="str">
        <x:f>IF(AND(NOT(ISNUMBER(A38)),A38=""),IF(COUNTA(B38:M38)=0,"","Add anonymous ID"),IF(COUNT(P38:AA38)+COUNTIF(B38:M38,"N/O")=COUNTA(B38:M38),"Recorded","Check response code"))</x:f>
      </x:c>
      <x:c r="P38" t="str">
        <x:f>IF(AND(NOT(ISNUMBER(A38)),A38=""),"",IF(ISNUMBER(B38),IF(AND(B38&gt;=1,B38&lt;=4,MOD(B38,1)=0),B38,""),""))</x:f>
      </x:c>
      <x:c r="Q38" t="str">
        <x:f>IF(AND(NOT(ISNUMBER(A38)),A38=""),"",IF(ISNUMBER(C38),IF(AND(C38&gt;=1,C38&lt;=4,MOD(C38,1)=0),C38,""),""))</x:f>
      </x:c>
      <x:c r="R38" t="str">
        <x:f>IF(AND(NOT(ISNUMBER(A38)),A38=""),"",IF(ISNUMBER(D38),IF(AND(D38&gt;=1,D38&lt;=4,MOD(D38,1)=0),D38,""),""))</x:f>
      </x:c>
      <x:c r="S38" t="str">
        <x:f>IF(AND(NOT(ISNUMBER(A38)),A38=""),"",IF(ISNUMBER(E38),IF(AND(E38&gt;=1,E38&lt;=4,MOD(E38,1)=0),E38,""),""))</x:f>
      </x:c>
      <x:c r="T38" t="str">
        <x:f>IF(AND(NOT(ISNUMBER(A38)),A38=""),"",IF(ISNUMBER(F38),IF(AND(F38&gt;=1,F38&lt;=4,MOD(F38,1)=0),F38,""),""))</x:f>
      </x:c>
      <x:c r="U38" t="str">
        <x:f>IF(AND(NOT(ISNUMBER(A38)),A38=""),"",IF(ISNUMBER(G38),IF(AND(G38&gt;=1,G38&lt;=4,MOD(G38,1)=0),G38,""),""))</x:f>
      </x:c>
      <x:c r="V38" t="str">
        <x:f>IF(AND(NOT(ISNUMBER(A38)),A38=""),"",IF(ISNUMBER(H38),IF(AND(H38&gt;=1,H38&lt;=4,MOD(H38,1)=0),H38,""),""))</x:f>
      </x:c>
      <x:c r="W38" t="str">
        <x:f>IF(AND(NOT(ISNUMBER(A38)),A38=""),"",IF(ISNUMBER(I38),IF(AND(I38&gt;=1,I38&lt;=4,MOD(I38,1)=0),I38,""),""))</x:f>
      </x:c>
      <x:c r="X38" t="str">
        <x:f>IF(AND(NOT(ISNUMBER(A38)),A38=""),"",IF(ISNUMBER(J38),IF(AND(J38&gt;=1,J38&lt;=4,MOD(J38,1)=0),J38,""),""))</x:f>
      </x:c>
      <x:c r="Y38" t="str">
        <x:f>IF(AND(NOT(ISNUMBER(A38)),A38=""),"",IF(ISNUMBER(K38),IF(AND(K38&gt;=1,K38&lt;=4,MOD(K38,1)=0),K38,""),""))</x:f>
      </x:c>
      <x:c r="Z38" t="str">
        <x:f>IF(AND(NOT(ISNUMBER(A38)),A38=""),"",IF(ISNUMBER(L38),IF(AND(L38&gt;=1,L38&lt;=4,MOD(L38,1)=0),L38,""),""))</x:f>
      </x:c>
      <x:c r="AA38" t="str">
        <x:f>IF(AND(NOT(ISNUMBER(A38)),A38=""),"",IF(ISNUMBER(M38),IF(AND(M38&gt;=1,M38&lt;=4,MOD(M38,1)=0),M38,""),""))</x:f>
      </x:c>
      <x:c r="AB38" s="258" t="str">
        <x:f>IF(AND(NOT(ISNUMBER(A38)),A38=""),"",IF(AND(NOT(ISNUMBER(B38)),B38=""),"Missing",IF(B38="N/O","N/O",IF(ISNUMBER(P38),"Valid","Check"))))</x:f>
      </x:c>
      <x:c r="AC38" s="258" t="str">
        <x:f>IF(AND(NOT(ISNUMBER(A38)),A38=""),"",IF(AND(NOT(ISNUMBER(C38)),C38=""),"Missing",IF(C38="N/O","N/O",IF(ISNUMBER(Q38),"Valid","Check"))))</x:f>
      </x:c>
      <x:c r="AD38" s="258" t="str">
        <x:f>IF(AND(NOT(ISNUMBER(A38)),A38=""),"",IF(AND(NOT(ISNUMBER(D38)),D38=""),"Missing",IF(D38="N/O","N/O",IF(ISNUMBER(R38),"Valid","Check"))))</x:f>
      </x:c>
      <x:c r="AE38" s="258" t="str">
        <x:f>IF(AND(NOT(ISNUMBER(A38)),A38=""),"",IF(AND(NOT(ISNUMBER(E38)),E38=""),"Missing",IF(E38="N/O","N/O",IF(ISNUMBER(S38),"Valid","Check"))))</x:f>
      </x:c>
      <x:c r="AF38" s="258" t="str">
        <x:f>IF(AND(NOT(ISNUMBER(A38)),A38=""),"",IF(AND(NOT(ISNUMBER(F38)),F38=""),"Missing",IF(F38="N/O","N/O",IF(ISNUMBER(T38),"Valid","Check"))))</x:f>
      </x:c>
      <x:c r="AG38" s="258" t="str">
        <x:f>IF(AND(NOT(ISNUMBER(A38)),A38=""),"",IF(AND(NOT(ISNUMBER(G38)),G38=""),"Missing",IF(G38="N/O","N/O",IF(ISNUMBER(U38),"Valid","Check"))))</x:f>
      </x:c>
      <x:c r="AH38" s="258" t="str">
        <x:f>IF(AND(NOT(ISNUMBER(A38)),A38=""),"",IF(AND(NOT(ISNUMBER(H38)),H38=""),"Missing",IF(H38="N/O","N/O",IF(ISNUMBER(V38),"Valid","Check"))))</x:f>
      </x:c>
      <x:c r="AI38" s="258" t="str">
        <x:f>IF(AND(NOT(ISNUMBER(A38)),A38=""),"",IF(AND(NOT(ISNUMBER(I38)),I38=""),"Missing",IF(I38="N/O","N/O",IF(ISNUMBER(W38),"Valid","Check"))))</x:f>
      </x:c>
      <x:c r="AJ38" s="258" t="str">
        <x:f>IF(AND(NOT(ISNUMBER(A38)),A38=""),"",IF(AND(NOT(ISNUMBER(J38)),J38=""),"Missing",IF(J38="N/O","N/O",IF(ISNUMBER(X38),"Valid","Check"))))</x:f>
      </x:c>
      <x:c r="AK38" s="258" t="str">
        <x:f>IF(AND(NOT(ISNUMBER(A38)),A38=""),"",IF(AND(NOT(ISNUMBER(K38)),K38=""),"Missing",IF(K38="N/O","N/O",IF(ISNUMBER(Y38),"Valid","Check"))))</x:f>
      </x:c>
      <x:c r="AL38" s="258" t="str">
        <x:f>IF(AND(NOT(ISNUMBER(A38)),A38=""),"",IF(AND(NOT(ISNUMBER(L38)),L38=""),"Missing",IF(L38="N/O","N/O",IF(ISNUMBER(Z38),"Valid","Check"))))</x:f>
      </x:c>
      <x:c r="AM38" s="258" t="str">
        <x:f>IF(AND(NOT(ISNUMBER(A38)),A38=""),"",IF(AND(NOT(ISNUMBER(M38)),M38=""),"Missing",IF(M38="N/O","N/O",IF(ISNUMBER(AA38),"Valid","Check"))))</x:f>
      </x:c>
    </x:row>
    <x:row r="39" ht="27" customHeight="1">
      <x:c r="A39" s="202"/>
      <x:c r="B39" s="202"/>
      <x:c r="C39" s="202"/>
      <x:c r="D39" s="202"/>
      <x:c r="E39" s="202"/>
      <x:c r="F39" s="202"/>
      <x:c r="G39" s="202"/>
      <x:c r="H39" s="202"/>
      <x:c r="I39" s="202"/>
      <x:c r="J39" s="202"/>
      <x:c r="K39" s="202"/>
      <x:c r="L39" s="202"/>
      <x:c r="M39" s="202"/>
      <x:c r="N39" s="12" t="str">
        <x:f>IF(AND(NOT(ISNUMBER(A39)),A39=""),IF(COUNTA(B39:M39)=0,"","Add anonymous ID"),IF(COUNT(P39:AA39)+COUNTIF(B39:M39,"N/O")=COUNTA(B39:M39),"Recorded","Check response code"))</x:f>
      </x:c>
      <x:c r="P39" t="str">
        <x:f>IF(AND(NOT(ISNUMBER(A39)),A39=""),"",IF(ISNUMBER(B39),IF(AND(B39&gt;=1,B39&lt;=4,MOD(B39,1)=0),B39,""),""))</x:f>
      </x:c>
      <x:c r="Q39" t="str">
        <x:f>IF(AND(NOT(ISNUMBER(A39)),A39=""),"",IF(ISNUMBER(C39),IF(AND(C39&gt;=1,C39&lt;=4,MOD(C39,1)=0),C39,""),""))</x:f>
      </x:c>
      <x:c r="R39" t="str">
        <x:f>IF(AND(NOT(ISNUMBER(A39)),A39=""),"",IF(ISNUMBER(D39),IF(AND(D39&gt;=1,D39&lt;=4,MOD(D39,1)=0),D39,""),""))</x:f>
      </x:c>
      <x:c r="S39" t="str">
        <x:f>IF(AND(NOT(ISNUMBER(A39)),A39=""),"",IF(ISNUMBER(E39),IF(AND(E39&gt;=1,E39&lt;=4,MOD(E39,1)=0),E39,""),""))</x:f>
      </x:c>
      <x:c r="T39" t="str">
        <x:f>IF(AND(NOT(ISNUMBER(A39)),A39=""),"",IF(ISNUMBER(F39),IF(AND(F39&gt;=1,F39&lt;=4,MOD(F39,1)=0),F39,""),""))</x:f>
      </x:c>
      <x:c r="U39" t="str">
        <x:f>IF(AND(NOT(ISNUMBER(A39)),A39=""),"",IF(ISNUMBER(G39),IF(AND(G39&gt;=1,G39&lt;=4,MOD(G39,1)=0),G39,""),""))</x:f>
      </x:c>
      <x:c r="V39" t="str">
        <x:f>IF(AND(NOT(ISNUMBER(A39)),A39=""),"",IF(ISNUMBER(H39),IF(AND(H39&gt;=1,H39&lt;=4,MOD(H39,1)=0),H39,""),""))</x:f>
      </x:c>
      <x:c r="W39" t="str">
        <x:f>IF(AND(NOT(ISNUMBER(A39)),A39=""),"",IF(ISNUMBER(I39),IF(AND(I39&gt;=1,I39&lt;=4,MOD(I39,1)=0),I39,""),""))</x:f>
      </x:c>
      <x:c r="X39" t="str">
        <x:f>IF(AND(NOT(ISNUMBER(A39)),A39=""),"",IF(ISNUMBER(J39),IF(AND(J39&gt;=1,J39&lt;=4,MOD(J39,1)=0),J39,""),""))</x:f>
      </x:c>
      <x:c r="Y39" t="str">
        <x:f>IF(AND(NOT(ISNUMBER(A39)),A39=""),"",IF(ISNUMBER(K39),IF(AND(K39&gt;=1,K39&lt;=4,MOD(K39,1)=0),K39,""),""))</x:f>
      </x:c>
      <x:c r="Z39" t="str">
        <x:f>IF(AND(NOT(ISNUMBER(A39)),A39=""),"",IF(ISNUMBER(L39),IF(AND(L39&gt;=1,L39&lt;=4,MOD(L39,1)=0),L39,""),""))</x:f>
      </x:c>
      <x:c r="AA39" t="str">
        <x:f>IF(AND(NOT(ISNUMBER(A39)),A39=""),"",IF(ISNUMBER(M39),IF(AND(M39&gt;=1,M39&lt;=4,MOD(M39,1)=0),M39,""),""))</x:f>
      </x:c>
      <x:c r="AB39" s="258" t="str">
        <x:f>IF(AND(NOT(ISNUMBER(A39)),A39=""),"",IF(AND(NOT(ISNUMBER(B39)),B39=""),"Missing",IF(B39="N/O","N/O",IF(ISNUMBER(P39),"Valid","Check"))))</x:f>
      </x:c>
      <x:c r="AC39" s="258" t="str">
        <x:f>IF(AND(NOT(ISNUMBER(A39)),A39=""),"",IF(AND(NOT(ISNUMBER(C39)),C39=""),"Missing",IF(C39="N/O","N/O",IF(ISNUMBER(Q39),"Valid","Check"))))</x:f>
      </x:c>
      <x:c r="AD39" s="258" t="str">
        <x:f>IF(AND(NOT(ISNUMBER(A39)),A39=""),"",IF(AND(NOT(ISNUMBER(D39)),D39=""),"Missing",IF(D39="N/O","N/O",IF(ISNUMBER(R39),"Valid","Check"))))</x:f>
      </x:c>
      <x:c r="AE39" s="258" t="str">
        <x:f>IF(AND(NOT(ISNUMBER(A39)),A39=""),"",IF(AND(NOT(ISNUMBER(E39)),E39=""),"Missing",IF(E39="N/O","N/O",IF(ISNUMBER(S39),"Valid","Check"))))</x:f>
      </x:c>
      <x:c r="AF39" s="258" t="str">
        <x:f>IF(AND(NOT(ISNUMBER(A39)),A39=""),"",IF(AND(NOT(ISNUMBER(F39)),F39=""),"Missing",IF(F39="N/O","N/O",IF(ISNUMBER(T39),"Valid","Check"))))</x:f>
      </x:c>
      <x:c r="AG39" s="258" t="str">
        <x:f>IF(AND(NOT(ISNUMBER(A39)),A39=""),"",IF(AND(NOT(ISNUMBER(G39)),G39=""),"Missing",IF(G39="N/O","N/O",IF(ISNUMBER(U39),"Valid","Check"))))</x:f>
      </x:c>
      <x:c r="AH39" s="258" t="str">
        <x:f>IF(AND(NOT(ISNUMBER(A39)),A39=""),"",IF(AND(NOT(ISNUMBER(H39)),H39=""),"Missing",IF(H39="N/O","N/O",IF(ISNUMBER(V39),"Valid","Check"))))</x:f>
      </x:c>
      <x:c r="AI39" s="258" t="str">
        <x:f>IF(AND(NOT(ISNUMBER(A39)),A39=""),"",IF(AND(NOT(ISNUMBER(I39)),I39=""),"Missing",IF(I39="N/O","N/O",IF(ISNUMBER(W39),"Valid","Check"))))</x:f>
      </x:c>
      <x:c r="AJ39" s="258" t="str">
        <x:f>IF(AND(NOT(ISNUMBER(A39)),A39=""),"",IF(AND(NOT(ISNUMBER(J39)),J39=""),"Missing",IF(J39="N/O","N/O",IF(ISNUMBER(X39),"Valid","Check"))))</x:f>
      </x:c>
      <x:c r="AK39" s="258" t="str">
        <x:f>IF(AND(NOT(ISNUMBER(A39)),A39=""),"",IF(AND(NOT(ISNUMBER(K39)),K39=""),"Missing",IF(K39="N/O","N/O",IF(ISNUMBER(Y39),"Valid","Check"))))</x:f>
      </x:c>
      <x:c r="AL39" s="258" t="str">
        <x:f>IF(AND(NOT(ISNUMBER(A39)),A39=""),"",IF(AND(NOT(ISNUMBER(L39)),L39=""),"Missing",IF(L39="N/O","N/O",IF(ISNUMBER(Z39),"Valid","Check"))))</x:f>
      </x:c>
      <x:c r="AM39" s="258" t="str">
        <x:f>IF(AND(NOT(ISNUMBER(A39)),A39=""),"",IF(AND(NOT(ISNUMBER(M39)),M39=""),"Missing",IF(M39="N/O","N/O",IF(ISNUMBER(AA39),"Valid","Check"))))</x:f>
      </x:c>
    </x:row>
    <x:row r="40" ht="27" customHeight="1">
      <x:c r="A40" s="202"/>
      <x:c r="B40" s="202"/>
      <x:c r="C40" s="202"/>
      <x:c r="D40" s="202"/>
      <x:c r="E40" s="202"/>
      <x:c r="F40" s="202"/>
      <x:c r="G40" s="202"/>
      <x:c r="H40" s="202"/>
      <x:c r="I40" s="202"/>
      <x:c r="J40" s="202"/>
      <x:c r="K40" s="202"/>
      <x:c r="L40" s="202"/>
      <x:c r="M40" s="202"/>
      <x:c r="N40" s="12" t="str">
        <x:f>IF(AND(NOT(ISNUMBER(A40)),A40=""),IF(COUNTA(B40:M40)=0,"","Add anonymous ID"),IF(COUNT(P40:AA40)+COUNTIF(B40:M40,"N/O")=COUNTA(B40:M40),"Recorded","Check response code"))</x:f>
      </x:c>
      <x:c r="P40" t="str">
        <x:f>IF(AND(NOT(ISNUMBER(A40)),A40=""),"",IF(ISNUMBER(B40),IF(AND(B40&gt;=1,B40&lt;=4,MOD(B40,1)=0),B40,""),""))</x:f>
      </x:c>
      <x:c r="Q40" t="str">
        <x:f>IF(AND(NOT(ISNUMBER(A40)),A40=""),"",IF(ISNUMBER(C40),IF(AND(C40&gt;=1,C40&lt;=4,MOD(C40,1)=0),C40,""),""))</x:f>
      </x:c>
      <x:c r="R40" t="str">
        <x:f>IF(AND(NOT(ISNUMBER(A40)),A40=""),"",IF(ISNUMBER(D40),IF(AND(D40&gt;=1,D40&lt;=4,MOD(D40,1)=0),D40,""),""))</x:f>
      </x:c>
      <x:c r="S40" t="str">
        <x:f>IF(AND(NOT(ISNUMBER(A40)),A40=""),"",IF(ISNUMBER(E40),IF(AND(E40&gt;=1,E40&lt;=4,MOD(E40,1)=0),E40,""),""))</x:f>
      </x:c>
      <x:c r="T40" t="str">
        <x:f>IF(AND(NOT(ISNUMBER(A40)),A40=""),"",IF(ISNUMBER(F40),IF(AND(F40&gt;=1,F40&lt;=4,MOD(F40,1)=0),F40,""),""))</x:f>
      </x:c>
      <x:c r="U40" t="str">
        <x:f>IF(AND(NOT(ISNUMBER(A40)),A40=""),"",IF(ISNUMBER(G40),IF(AND(G40&gt;=1,G40&lt;=4,MOD(G40,1)=0),G40,""),""))</x:f>
      </x:c>
      <x:c r="V40" t="str">
        <x:f>IF(AND(NOT(ISNUMBER(A40)),A40=""),"",IF(ISNUMBER(H40),IF(AND(H40&gt;=1,H40&lt;=4,MOD(H40,1)=0),H40,""),""))</x:f>
      </x:c>
      <x:c r="W40" t="str">
        <x:f>IF(AND(NOT(ISNUMBER(A40)),A40=""),"",IF(ISNUMBER(I40),IF(AND(I40&gt;=1,I40&lt;=4,MOD(I40,1)=0),I40,""),""))</x:f>
      </x:c>
      <x:c r="X40" t="str">
        <x:f>IF(AND(NOT(ISNUMBER(A40)),A40=""),"",IF(ISNUMBER(J40),IF(AND(J40&gt;=1,J40&lt;=4,MOD(J40,1)=0),J40,""),""))</x:f>
      </x:c>
      <x:c r="Y40" t="str">
        <x:f>IF(AND(NOT(ISNUMBER(A40)),A40=""),"",IF(ISNUMBER(K40),IF(AND(K40&gt;=1,K40&lt;=4,MOD(K40,1)=0),K40,""),""))</x:f>
      </x:c>
      <x:c r="Z40" t="str">
        <x:f>IF(AND(NOT(ISNUMBER(A40)),A40=""),"",IF(ISNUMBER(L40),IF(AND(L40&gt;=1,L40&lt;=4,MOD(L40,1)=0),L40,""),""))</x:f>
      </x:c>
      <x:c r="AA40" t="str">
        <x:f>IF(AND(NOT(ISNUMBER(A40)),A40=""),"",IF(ISNUMBER(M40),IF(AND(M40&gt;=1,M40&lt;=4,MOD(M40,1)=0),M40,""),""))</x:f>
      </x:c>
      <x:c r="AB40" s="258" t="str">
        <x:f>IF(AND(NOT(ISNUMBER(A40)),A40=""),"",IF(AND(NOT(ISNUMBER(B40)),B40=""),"Missing",IF(B40="N/O","N/O",IF(ISNUMBER(P40),"Valid","Check"))))</x:f>
      </x:c>
      <x:c r="AC40" s="258" t="str">
        <x:f>IF(AND(NOT(ISNUMBER(A40)),A40=""),"",IF(AND(NOT(ISNUMBER(C40)),C40=""),"Missing",IF(C40="N/O","N/O",IF(ISNUMBER(Q40),"Valid","Check"))))</x:f>
      </x:c>
      <x:c r="AD40" s="258" t="str">
        <x:f>IF(AND(NOT(ISNUMBER(A40)),A40=""),"",IF(AND(NOT(ISNUMBER(D40)),D40=""),"Missing",IF(D40="N/O","N/O",IF(ISNUMBER(R40),"Valid","Check"))))</x:f>
      </x:c>
      <x:c r="AE40" s="258" t="str">
        <x:f>IF(AND(NOT(ISNUMBER(A40)),A40=""),"",IF(AND(NOT(ISNUMBER(E40)),E40=""),"Missing",IF(E40="N/O","N/O",IF(ISNUMBER(S40),"Valid","Check"))))</x:f>
      </x:c>
      <x:c r="AF40" s="258" t="str">
        <x:f>IF(AND(NOT(ISNUMBER(A40)),A40=""),"",IF(AND(NOT(ISNUMBER(F40)),F40=""),"Missing",IF(F40="N/O","N/O",IF(ISNUMBER(T40),"Valid","Check"))))</x:f>
      </x:c>
      <x:c r="AG40" s="258" t="str">
        <x:f>IF(AND(NOT(ISNUMBER(A40)),A40=""),"",IF(AND(NOT(ISNUMBER(G40)),G40=""),"Missing",IF(G40="N/O","N/O",IF(ISNUMBER(U40),"Valid","Check"))))</x:f>
      </x:c>
      <x:c r="AH40" s="258" t="str">
        <x:f>IF(AND(NOT(ISNUMBER(A40)),A40=""),"",IF(AND(NOT(ISNUMBER(H40)),H40=""),"Missing",IF(H40="N/O","N/O",IF(ISNUMBER(V40),"Valid","Check"))))</x:f>
      </x:c>
      <x:c r="AI40" s="258" t="str">
        <x:f>IF(AND(NOT(ISNUMBER(A40)),A40=""),"",IF(AND(NOT(ISNUMBER(I40)),I40=""),"Missing",IF(I40="N/O","N/O",IF(ISNUMBER(W40),"Valid","Check"))))</x:f>
      </x:c>
      <x:c r="AJ40" s="258" t="str">
        <x:f>IF(AND(NOT(ISNUMBER(A40)),A40=""),"",IF(AND(NOT(ISNUMBER(J40)),J40=""),"Missing",IF(J40="N/O","N/O",IF(ISNUMBER(X40),"Valid","Check"))))</x:f>
      </x:c>
      <x:c r="AK40" s="258" t="str">
        <x:f>IF(AND(NOT(ISNUMBER(A40)),A40=""),"",IF(AND(NOT(ISNUMBER(K40)),K40=""),"Missing",IF(K40="N/O","N/O",IF(ISNUMBER(Y40),"Valid","Check"))))</x:f>
      </x:c>
      <x:c r="AL40" s="258" t="str">
        <x:f>IF(AND(NOT(ISNUMBER(A40)),A40=""),"",IF(AND(NOT(ISNUMBER(L40)),L40=""),"Missing",IF(L40="N/O","N/O",IF(ISNUMBER(Z40),"Valid","Check"))))</x:f>
      </x:c>
      <x:c r="AM40" s="258" t="str">
        <x:f>IF(AND(NOT(ISNUMBER(A40)),A40=""),"",IF(AND(NOT(ISNUMBER(M40)),M40=""),"Missing",IF(M40="N/O","N/O",IF(ISNUMBER(AA40),"Valid","Check"))))</x:f>
      </x:c>
    </x:row>
    <x:row r="41" ht="27" customHeight="1">
      <x:c r="A41" s="202"/>
      <x:c r="B41" s="202"/>
      <x:c r="C41" s="202"/>
      <x:c r="D41" s="202"/>
      <x:c r="E41" s="202"/>
      <x:c r="F41" s="202"/>
      <x:c r="G41" s="202"/>
      <x:c r="H41" s="202"/>
      <x:c r="I41" s="202"/>
      <x:c r="J41" s="202"/>
      <x:c r="K41" s="202"/>
      <x:c r="L41" s="202"/>
      <x:c r="M41" s="202"/>
      <x:c r="N41" s="12" t="str">
        <x:f>IF(AND(NOT(ISNUMBER(A41)),A41=""),IF(COUNTA(B41:M41)=0,"","Add anonymous ID"),IF(COUNT(P41:AA41)+COUNTIF(B41:M41,"N/O")=COUNTA(B41:M41),"Recorded","Check response code"))</x:f>
      </x:c>
      <x:c r="P41" t="str">
        <x:f>IF(AND(NOT(ISNUMBER(A41)),A41=""),"",IF(ISNUMBER(B41),IF(AND(B41&gt;=1,B41&lt;=4,MOD(B41,1)=0),B41,""),""))</x:f>
      </x:c>
      <x:c r="Q41" t="str">
        <x:f>IF(AND(NOT(ISNUMBER(A41)),A41=""),"",IF(ISNUMBER(C41),IF(AND(C41&gt;=1,C41&lt;=4,MOD(C41,1)=0),C41,""),""))</x:f>
      </x:c>
      <x:c r="R41" t="str">
        <x:f>IF(AND(NOT(ISNUMBER(A41)),A41=""),"",IF(ISNUMBER(D41),IF(AND(D41&gt;=1,D41&lt;=4,MOD(D41,1)=0),D41,""),""))</x:f>
      </x:c>
      <x:c r="S41" t="str">
        <x:f>IF(AND(NOT(ISNUMBER(A41)),A41=""),"",IF(ISNUMBER(E41),IF(AND(E41&gt;=1,E41&lt;=4,MOD(E41,1)=0),E41,""),""))</x:f>
      </x:c>
      <x:c r="T41" t="str">
        <x:f>IF(AND(NOT(ISNUMBER(A41)),A41=""),"",IF(ISNUMBER(F41),IF(AND(F41&gt;=1,F41&lt;=4,MOD(F41,1)=0),F41,""),""))</x:f>
      </x:c>
      <x:c r="U41" t="str">
        <x:f>IF(AND(NOT(ISNUMBER(A41)),A41=""),"",IF(ISNUMBER(G41),IF(AND(G41&gt;=1,G41&lt;=4,MOD(G41,1)=0),G41,""),""))</x:f>
      </x:c>
      <x:c r="V41" t="str">
        <x:f>IF(AND(NOT(ISNUMBER(A41)),A41=""),"",IF(ISNUMBER(H41),IF(AND(H41&gt;=1,H41&lt;=4,MOD(H41,1)=0),H41,""),""))</x:f>
      </x:c>
      <x:c r="W41" t="str">
        <x:f>IF(AND(NOT(ISNUMBER(A41)),A41=""),"",IF(ISNUMBER(I41),IF(AND(I41&gt;=1,I41&lt;=4,MOD(I41,1)=0),I41,""),""))</x:f>
      </x:c>
      <x:c r="X41" t="str">
        <x:f>IF(AND(NOT(ISNUMBER(A41)),A41=""),"",IF(ISNUMBER(J41),IF(AND(J41&gt;=1,J41&lt;=4,MOD(J41,1)=0),J41,""),""))</x:f>
      </x:c>
      <x:c r="Y41" t="str">
        <x:f>IF(AND(NOT(ISNUMBER(A41)),A41=""),"",IF(ISNUMBER(K41),IF(AND(K41&gt;=1,K41&lt;=4,MOD(K41,1)=0),K41,""),""))</x:f>
      </x:c>
      <x:c r="Z41" t="str">
        <x:f>IF(AND(NOT(ISNUMBER(A41)),A41=""),"",IF(ISNUMBER(L41),IF(AND(L41&gt;=1,L41&lt;=4,MOD(L41,1)=0),L41,""),""))</x:f>
      </x:c>
      <x:c r="AA41" t="str">
        <x:f>IF(AND(NOT(ISNUMBER(A41)),A41=""),"",IF(ISNUMBER(M41),IF(AND(M41&gt;=1,M41&lt;=4,MOD(M41,1)=0),M41,""),""))</x:f>
      </x:c>
      <x:c r="AB41" s="258" t="str">
        <x:f>IF(AND(NOT(ISNUMBER(A41)),A41=""),"",IF(AND(NOT(ISNUMBER(B41)),B41=""),"Missing",IF(B41="N/O","N/O",IF(ISNUMBER(P41),"Valid","Check"))))</x:f>
      </x:c>
      <x:c r="AC41" s="258" t="str">
        <x:f>IF(AND(NOT(ISNUMBER(A41)),A41=""),"",IF(AND(NOT(ISNUMBER(C41)),C41=""),"Missing",IF(C41="N/O","N/O",IF(ISNUMBER(Q41),"Valid","Check"))))</x:f>
      </x:c>
      <x:c r="AD41" s="258" t="str">
        <x:f>IF(AND(NOT(ISNUMBER(A41)),A41=""),"",IF(AND(NOT(ISNUMBER(D41)),D41=""),"Missing",IF(D41="N/O","N/O",IF(ISNUMBER(R41),"Valid","Check"))))</x:f>
      </x:c>
      <x:c r="AE41" s="258" t="str">
        <x:f>IF(AND(NOT(ISNUMBER(A41)),A41=""),"",IF(AND(NOT(ISNUMBER(E41)),E41=""),"Missing",IF(E41="N/O","N/O",IF(ISNUMBER(S41),"Valid","Check"))))</x:f>
      </x:c>
      <x:c r="AF41" s="258" t="str">
        <x:f>IF(AND(NOT(ISNUMBER(A41)),A41=""),"",IF(AND(NOT(ISNUMBER(F41)),F41=""),"Missing",IF(F41="N/O","N/O",IF(ISNUMBER(T41),"Valid","Check"))))</x:f>
      </x:c>
      <x:c r="AG41" s="258" t="str">
        <x:f>IF(AND(NOT(ISNUMBER(A41)),A41=""),"",IF(AND(NOT(ISNUMBER(G41)),G41=""),"Missing",IF(G41="N/O","N/O",IF(ISNUMBER(U41),"Valid","Check"))))</x:f>
      </x:c>
      <x:c r="AH41" s="258" t="str">
        <x:f>IF(AND(NOT(ISNUMBER(A41)),A41=""),"",IF(AND(NOT(ISNUMBER(H41)),H41=""),"Missing",IF(H41="N/O","N/O",IF(ISNUMBER(V41),"Valid","Check"))))</x:f>
      </x:c>
      <x:c r="AI41" s="258" t="str">
        <x:f>IF(AND(NOT(ISNUMBER(A41)),A41=""),"",IF(AND(NOT(ISNUMBER(I41)),I41=""),"Missing",IF(I41="N/O","N/O",IF(ISNUMBER(W41),"Valid","Check"))))</x:f>
      </x:c>
      <x:c r="AJ41" s="258" t="str">
        <x:f>IF(AND(NOT(ISNUMBER(A41)),A41=""),"",IF(AND(NOT(ISNUMBER(J41)),J41=""),"Missing",IF(J41="N/O","N/O",IF(ISNUMBER(X41),"Valid","Check"))))</x:f>
      </x:c>
      <x:c r="AK41" s="258" t="str">
        <x:f>IF(AND(NOT(ISNUMBER(A41)),A41=""),"",IF(AND(NOT(ISNUMBER(K41)),K41=""),"Missing",IF(K41="N/O","N/O",IF(ISNUMBER(Y41),"Valid","Check"))))</x:f>
      </x:c>
      <x:c r="AL41" s="258" t="str">
        <x:f>IF(AND(NOT(ISNUMBER(A41)),A41=""),"",IF(AND(NOT(ISNUMBER(L41)),L41=""),"Missing",IF(L41="N/O","N/O",IF(ISNUMBER(Z41),"Valid","Check"))))</x:f>
      </x:c>
      <x:c r="AM41" s="258" t="str">
        <x:f>IF(AND(NOT(ISNUMBER(A41)),A41=""),"",IF(AND(NOT(ISNUMBER(M41)),M41=""),"Missing",IF(M41="N/O","N/O",IF(ISNUMBER(AA41),"Valid","Check"))))</x:f>
      </x:c>
    </x:row>
    <x:row r="42" ht="27" customHeight="1">
      <x:c r="A42" s="202"/>
      <x:c r="B42" s="202"/>
      <x:c r="C42" s="202"/>
      <x:c r="D42" s="202"/>
      <x:c r="E42" s="202"/>
      <x:c r="F42" s="202"/>
      <x:c r="G42" s="202"/>
      <x:c r="H42" s="202"/>
      <x:c r="I42" s="202"/>
      <x:c r="J42" s="202"/>
      <x:c r="K42" s="202"/>
      <x:c r="L42" s="202"/>
      <x:c r="M42" s="202"/>
      <x:c r="N42" s="12" t="str">
        <x:f>IF(AND(NOT(ISNUMBER(A42)),A42=""),IF(COUNTA(B42:M42)=0,"","Add anonymous ID"),IF(COUNT(P42:AA42)+COUNTIF(B42:M42,"N/O")=COUNTA(B42:M42),"Recorded","Check response code"))</x:f>
      </x:c>
      <x:c r="P42" t="str">
        <x:f>IF(AND(NOT(ISNUMBER(A42)),A42=""),"",IF(ISNUMBER(B42),IF(AND(B42&gt;=1,B42&lt;=4,MOD(B42,1)=0),B42,""),""))</x:f>
      </x:c>
      <x:c r="Q42" t="str">
        <x:f>IF(AND(NOT(ISNUMBER(A42)),A42=""),"",IF(ISNUMBER(C42),IF(AND(C42&gt;=1,C42&lt;=4,MOD(C42,1)=0),C42,""),""))</x:f>
      </x:c>
      <x:c r="R42" t="str">
        <x:f>IF(AND(NOT(ISNUMBER(A42)),A42=""),"",IF(ISNUMBER(D42),IF(AND(D42&gt;=1,D42&lt;=4,MOD(D42,1)=0),D42,""),""))</x:f>
      </x:c>
      <x:c r="S42" t="str">
        <x:f>IF(AND(NOT(ISNUMBER(A42)),A42=""),"",IF(ISNUMBER(E42),IF(AND(E42&gt;=1,E42&lt;=4,MOD(E42,1)=0),E42,""),""))</x:f>
      </x:c>
      <x:c r="T42" t="str">
        <x:f>IF(AND(NOT(ISNUMBER(A42)),A42=""),"",IF(ISNUMBER(F42),IF(AND(F42&gt;=1,F42&lt;=4,MOD(F42,1)=0),F42,""),""))</x:f>
      </x:c>
      <x:c r="U42" t="str">
        <x:f>IF(AND(NOT(ISNUMBER(A42)),A42=""),"",IF(ISNUMBER(G42),IF(AND(G42&gt;=1,G42&lt;=4,MOD(G42,1)=0),G42,""),""))</x:f>
      </x:c>
      <x:c r="V42" t="str">
        <x:f>IF(AND(NOT(ISNUMBER(A42)),A42=""),"",IF(ISNUMBER(H42),IF(AND(H42&gt;=1,H42&lt;=4,MOD(H42,1)=0),H42,""),""))</x:f>
      </x:c>
      <x:c r="W42" t="str">
        <x:f>IF(AND(NOT(ISNUMBER(A42)),A42=""),"",IF(ISNUMBER(I42),IF(AND(I42&gt;=1,I42&lt;=4,MOD(I42,1)=0),I42,""),""))</x:f>
      </x:c>
      <x:c r="X42" t="str">
        <x:f>IF(AND(NOT(ISNUMBER(A42)),A42=""),"",IF(ISNUMBER(J42),IF(AND(J42&gt;=1,J42&lt;=4,MOD(J42,1)=0),J42,""),""))</x:f>
      </x:c>
      <x:c r="Y42" t="str">
        <x:f>IF(AND(NOT(ISNUMBER(A42)),A42=""),"",IF(ISNUMBER(K42),IF(AND(K42&gt;=1,K42&lt;=4,MOD(K42,1)=0),K42,""),""))</x:f>
      </x:c>
      <x:c r="Z42" t="str">
        <x:f>IF(AND(NOT(ISNUMBER(A42)),A42=""),"",IF(ISNUMBER(L42),IF(AND(L42&gt;=1,L42&lt;=4,MOD(L42,1)=0),L42,""),""))</x:f>
      </x:c>
      <x:c r="AA42" t="str">
        <x:f>IF(AND(NOT(ISNUMBER(A42)),A42=""),"",IF(ISNUMBER(M42),IF(AND(M42&gt;=1,M42&lt;=4,MOD(M42,1)=0),M42,""),""))</x:f>
      </x:c>
      <x:c r="AB42" s="258" t="str">
        <x:f>IF(AND(NOT(ISNUMBER(A42)),A42=""),"",IF(AND(NOT(ISNUMBER(B42)),B42=""),"Missing",IF(B42="N/O","N/O",IF(ISNUMBER(P42),"Valid","Check"))))</x:f>
      </x:c>
      <x:c r="AC42" s="258" t="str">
        <x:f>IF(AND(NOT(ISNUMBER(A42)),A42=""),"",IF(AND(NOT(ISNUMBER(C42)),C42=""),"Missing",IF(C42="N/O","N/O",IF(ISNUMBER(Q42),"Valid","Check"))))</x:f>
      </x:c>
      <x:c r="AD42" s="258" t="str">
        <x:f>IF(AND(NOT(ISNUMBER(A42)),A42=""),"",IF(AND(NOT(ISNUMBER(D42)),D42=""),"Missing",IF(D42="N/O","N/O",IF(ISNUMBER(R42),"Valid","Check"))))</x:f>
      </x:c>
      <x:c r="AE42" s="258" t="str">
        <x:f>IF(AND(NOT(ISNUMBER(A42)),A42=""),"",IF(AND(NOT(ISNUMBER(E42)),E42=""),"Missing",IF(E42="N/O","N/O",IF(ISNUMBER(S42),"Valid","Check"))))</x:f>
      </x:c>
      <x:c r="AF42" s="258" t="str">
        <x:f>IF(AND(NOT(ISNUMBER(A42)),A42=""),"",IF(AND(NOT(ISNUMBER(F42)),F42=""),"Missing",IF(F42="N/O","N/O",IF(ISNUMBER(T42),"Valid","Check"))))</x:f>
      </x:c>
      <x:c r="AG42" s="258" t="str">
        <x:f>IF(AND(NOT(ISNUMBER(A42)),A42=""),"",IF(AND(NOT(ISNUMBER(G42)),G42=""),"Missing",IF(G42="N/O","N/O",IF(ISNUMBER(U42),"Valid","Check"))))</x:f>
      </x:c>
      <x:c r="AH42" s="258" t="str">
        <x:f>IF(AND(NOT(ISNUMBER(A42)),A42=""),"",IF(AND(NOT(ISNUMBER(H42)),H42=""),"Missing",IF(H42="N/O","N/O",IF(ISNUMBER(V42),"Valid","Check"))))</x:f>
      </x:c>
      <x:c r="AI42" s="258" t="str">
        <x:f>IF(AND(NOT(ISNUMBER(A42)),A42=""),"",IF(AND(NOT(ISNUMBER(I42)),I42=""),"Missing",IF(I42="N/O","N/O",IF(ISNUMBER(W42),"Valid","Check"))))</x:f>
      </x:c>
      <x:c r="AJ42" s="258" t="str">
        <x:f>IF(AND(NOT(ISNUMBER(A42)),A42=""),"",IF(AND(NOT(ISNUMBER(J42)),J42=""),"Missing",IF(J42="N/O","N/O",IF(ISNUMBER(X42),"Valid","Check"))))</x:f>
      </x:c>
      <x:c r="AK42" s="258" t="str">
        <x:f>IF(AND(NOT(ISNUMBER(A42)),A42=""),"",IF(AND(NOT(ISNUMBER(K42)),K42=""),"Missing",IF(K42="N/O","N/O",IF(ISNUMBER(Y42),"Valid","Check"))))</x:f>
      </x:c>
      <x:c r="AL42" s="258" t="str">
        <x:f>IF(AND(NOT(ISNUMBER(A42)),A42=""),"",IF(AND(NOT(ISNUMBER(L42)),L42=""),"Missing",IF(L42="N/O","N/O",IF(ISNUMBER(Z42),"Valid","Check"))))</x:f>
      </x:c>
      <x:c r="AM42" s="258" t="str">
        <x:f>IF(AND(NOT(ISNUMBER(A42)),A42=""),"",IF(AND(NOT(ISNUMBER(M42)),M42=""),"Missing",IF(M42="N/O","N/O",IF(ISNUMBER(AA42),"Valid","Check"))))</x:f>
      </x:c>
    </x:row>
    <x:row r="43" ht="27" customHeight="1">
      <x:c r="A43" s="202"/>
      <x:c r="B43" s="202"/>
      <x:c r="C43" s="202"/>
      <x:c r="D43" s="202"/>
      <x:c r="E43" s="202"/>
      <x:c r="F43" s="202"/>
      <x:c r="G43" s="202"/>
      <x:c r="H43" s="202"/>
      <x:c r="I43" s="202"/>
      <x:c r="J43" s="202"/>
      <x:c r="K43" s="202"/>
      <x:c r="L43" s="202"/>
      <x:c r="M43" s="202"/>
      <x:c r="N43" s="12" t="str">
        <x:f>IF(AND(NOT(ISNUMBER(A43)),A43=""),IF(COUNTA(B43:M43)=0,"","Add anonymous ID"),IF(COUNT(P43:AA43)+COUNTIF(B43:M43,"N/O")=COUNTA(B43:M43),"Recorded","Check response code"))</x:f>
      </x:c>
      <x:c r="P43" t="str">
        <x:f>IF(AND(NOT(ISNUMBER(A43)),A43=""),"",IF(ISNUMBER(B43),IF(AND(B43&gt;=1,B43&lt;=4,MOD(B43,1)=0),B43,""),""))</x:f>
      </x:c>
      <x:c r="Q43" t="str">
        <x:f>IF(AND(NOT(ISNUMBER(A43)),A43=""),"",IF(ISNUMBER(C43),IF(AND(C43&gt;=1,C43&lt;=4,MOD(C43,1)=0),C43,""),""))</x:f>
      </x:c>
      <x:c r="R43" t="str">
        <x:f>IF(AND(NOT(ISNUMBER(A43)),A43=""),"",IF(ISNUMBER(D43),IF(AND(D43&gt;=1,D43&lt;=4,MOD(D43,1)=0),D43,""),""))</x:f>
      </x:c>
      <x:c r="S43" t="str">
        <x:f>IF(AND(NOT(ISNUMBER(A43)),A43=""),"",IF(ISNUMBER(E43),IF(AND(E43&gt;=1,E43&lt;=4,MOD(E43,1)=0),E43,""),""))</x:f>
      </x:c>
      <x:c r="T43" t="str">
        <x:f>IF(AND(NOT(ISNUMBER(A43)),A43=""),"",IF(ISNUMBER(F43),IF(AND(F43&gt;=1,F43&lt;=4,MOD(F43,1)=0),F43,""),""))</x:f>
      </x:c>
      <x:c r="U43" t="str">
        <x:f>IF(AND(NOT(ISNUMBER(A43)),A43=""),"",IF(ISNUMBER(G43),IF(AND(G43&gt;=1,G43&lt;=4,MOD(G43,1)=0),G43,""),""))</x:f>
      </x:c>
      <x:c r="V43" t="str">
        <x:f>IF(AND(NOT(ISNUMBER(A43)),A43=""),"",IF(ISNUMBER(H43),IF(AND(H43&gt;=1,H43&lt;=4,MOD(H43,1)=0),H43,""),""))</x:f>
      </x:c>
      <x:c r="W43" t="str">
        <x:f>IF(AND(NOT(ISNUMBER(A43)),A43=""),"",IF(ISNUMBER(I43),IF(AND(I43&gt;=1,I43&lt;=4,MOD(I43,1)=0),I43,""),""))</x:f>
      </x:c>
      <x:c r="X43" t="str">
        <x:f>IF(AND(NOT(ISNUMBER(A43)),A43=""),"",IF(ISNUMBER(J43),IF(AND(J43&gt;=1,J43&lt;=4,MOD(J43,1)=0),J43,""),""))</x:f>
      </x:c>
      <x:c r="Y43" t="str">
        <x:f>IF(AND(NOT(ISNUMBER(A43)),A43=""),"",IF(ISNUMBER(K43),IF(AND(K43&gt;=1,K43&lt;=4,MOD(K43,1)=0),K43,""),""))</x:f>
      </x:c>
      <x:c r="Z43" t="str">
        <x:f>IF(AND(NOT(ISNUMBER(A43)),A43=""),"",IF(ISNUMBER(L43),IF(AND(L43&gt;=1,L43&lt;=4,MOD(L43,1)=0),L43,""),""))</x:f>
      </x:c>
      <x:c r="AA43" t="str">
        <x:f>IF(AND(NOT(ISNUMBER(A43)),A43=""),"",IF(ISNUMBER(M43),IF(AND(M43&gt;=1,M43&lt;=4,MOD(M43,1)=0),M43,""),""))</x:f>
      </x:c>
      <x:c r="AB43" s="258" t="str">
        <x:f>IF(AND(NOT(ISNUMBER(A43)),A43=""),"",IF(AND(NOT(ISNUMBER(B43)),B43=""),"Missing",IF(B43="N/O","N/O",IF(ISNUMBER(P43),"Valid","Check"))))</x:f>
      </x:c>
      <x:c r="AC43" s="258" t="str">
        <x:f>IF(AND(NOT(ISNUMBER(A43)),A43=""),"",IF(AND(NOT(ISNUMBER(C43)),C43=""),"Missing",IF(C43="N/O","N/O",IF(ISNUMBER(Q43),"Valid","Check"))))</x:f>
      </x:c>
      <x:c r="AD43" s="258" t="str">
        <x:f>IF(AND(NOT(ISNUMBER(A43)),A43=""),"",IF(AND(NOT(ISNUMBER(D43)),D43=""),"Missing",IF(D43="N/O","N/O",IF(ISNUMBER(R43),"Valid","Check"))))</x:f>
      </x:c>
      <x:c r="AE43" s="258" t="str">
        <x:f>IF(AND(NOT(ISNUMBER(A43)),A43=""),"",IF(AND(NOT(ISNUMBER(E43)),E43=""),"Missing",IF(E43="N/O","N/O",IF(ISNUMBER(S43),"Valid","Check"))))</x:f>
      </x:c>
      <x:c r="AF43" s="258" t="str">
        <x:f>IF(AND(NOT(ISNUMBER(A43)),A43=""),"",IF(AND(NOT(ISNUMBER(F43)),F43=""),"Missing",IF(F43="N/O","N/O",IF(ISNUMBER(T43),"Valid","Check"))))</x:f>
      </x:c>
      <x:c r="AG43" s="258" t="str">
        <x:f>IF(AND(NOT(ISNUMBER(A43)),A43=""),"",IF(AND(NOT(ISNUMBER(G43)),G43=""),"Missing",IF(G43="N/O","N/O",IF(ISNUMBER(U43),"Valid","Check"))))</x:f>
      </x:c>
      <x:c r="AH43" s="258" t="str">
        <x:f>IF(AND(NOT(ISNUMBER(A43)),A43=""),"",IF(AND(NOT(ISNUMBER(H43)),H43=""),"Missing",IF(H43="N/O","N/O",IF(ISNUMBER(V43),"Valid","Check"))))</x:f>
      </x:c>
      <x:c r="AI43" s="258" t="str">
        <x:f>IF(AND(NOT(ISNUMBER(A43)),A43=""),"",IF(AND(NOT(ISNUMBER(I43)),I43=""),"Missing",IF(I43="N/O","N/O",IF(ISNUMBER(W43),"Valid","Check"))))</x:f>
      </x:c>
      <x:c r="AJ43" s="258" t="str">
        <x:f>IF(AND(NOT(ISNUMBER(A43)),A43=""),"",IF(AND(NOT(ISNUMBER(J43)),J43=""),"Missing",IF(J43="N/O","N/O",IF(ISNUMBER(X43),"Valid","Check"))))</x:f>
      </x:c>
      <x:c r="AK43" s="258" t="str">
        <x:f>IF(AND(NOT(ISNUMBER(A43)),A43=""),"",IF(AND(NOT(ISNUMBER(K43)),K43=""),"Missing",IF(K43="N/O","N/O",IF(ISNUMBER(Y43),"Valid","Check"))))</x:f>
      </x:c>
      <x:c r="AL43" s="258" t="str">
        <x:f>IF(AND(NOT(ISNUMBER(A43)),A43=""),"",IF(AND(NOT(ISNUMBER(L43)),L43=""),"Missing",IF(L43="N/O","N/O",IF(ISNUMBER(Z43),"Valid","Check"))))</x:f>
      </x:c>
      <x:c r="AM43" s="258" t="str">
        <x:f>IF(AND(NOT(ISNUMBER(A43)),A43=""),"",IF(AND(NOT(ISNUMBER(M43)),M43=""),"Missing",IF(M43="N/O","N/O",IF(ISNUMBER(AA43),"Valid","Check"))))</x:f>
      </x:c>
    </x:row>
    <x:row r="44" ht="27" customHeight="1">
      <x:c r="A44" s="202"/>
      <x:c r="B44" s="202"/>
      <x:c r="C44" s="202"/>
      <x:c r="D44" s="202"/>
      <x:c r="E44" s="202"/>
      <x:c r="F44" s="202"/>
      <x:c r="G44" s="202"/>
      <x:c r="H44" s="202"/>
      <x:c r="I44" s="202"/>
      <x:c r="J44" s="202"/>
      <x:c r="K44" s="202"/>
      <x:c r="L44" s="202"/>
      <x:c r="M44" s="202"/>
      <x:c r="N44" s="12" t="str">
        <x:f>IF(AND(NOT(ISNUMBER(A44)),A44=""),IF(COUNTA(B44:M44)=0,"","Add anonymous ID"),IF(COUNT(P44:AA44)+COUNTIF(B44:M44,"N/O")=COUNTA(B44:M44),"Recorded","Check response code"))</x:f>
      </x:c>
      <x:c r="P44" t="str">
        <x:f>IF(AND(NOT(ISNUMBER(A44)),A44=""),"",IF(ISNUMBER(B44),IF(AND(B44&gt;=1,B44&lt;=4,MOD(B44,1)=0),B44,""),""))</x:f>
      </x:c>
      <x:c r="Q44" t="str">
        <x:f>IF(AND(NOT(ISNUMBER(A44)),A44=""),"",IF(ISNUMBER(C44),IF(AND(C44&gt;=1,C44&lt;=4,MOD(C44,1)=0),C44,""),""))</x:f>
      </x:c>
      <x:c r="R44" t="str">
        <x:f>IF(AND(NOT(ISNUMBER(A44)),A44=""),"",IF(ISNUMBER(D44),IF(AND(D44&gt;=1,D44&lt;=4,MOD(D44,1)=0),D44,""),""))</x:f>
      </x:c>
      <x:c r="S44" t="str">
        <x:f>IF(AND(NOT(ISNUMBER(A44)),A44=""),"",IF(ISNUMBER(E44),IF(AND(E44&gt;=1,E44&lt;=4,MOD(E44,1)=0),E44,""),""))</x:f>
      </x:c>
      <x:c r="T44" t="str">
        <x:f>IF(AND(NOT(ISNUMBER(A44)),A44=""),"",IF(ISNUMBER(F44),IF(AND(F44&gt;=1,F44&lt;=4,MOD(F44,1)=0),F44,""),""))</x:f>
      </x:c>
      <x:c r="U44" t="str">
        <x:f>IF(AND(NOT(ISNUMBER(A44)),A44=""),"",IF(ISNUMBER(G44),IF(AND(G44&gt;=1,G44&lt;=4,MOD(G44,1)=0),G44,""),""))</x:f>
      </x:c>
      <x:c r="V44" t="str">
        <x:f>IF(AND(NOT(ISNUMBER(A44)),A44=""),"",IF(ISNUMBER(H44),IF(AND(H44&gt;=1,H44&lt;=4,MOD(H44,1)=0),H44,""),""))</x:f>
      </x:c>
      <x:c r="W44" t="str">
        <x:f>IF(AND(NOT(ISNUMBER(A44)),A44=""),"",IF(ISNUMBER(I44),IF(AND(I44&gt;=1,I44&lt;=4,MOD(I44,1)=0),I44,""),""))</x:f>
      </x:c>
      <x:c r="X44" t="str">
        <x:f>IF(AND(NOT(ISNUMBER(A44)),A44=""),"",IF(ISNUMBER(J44),IF(AND(J44&gt;=1,J44&lt;=4,MOD(J44,1)=0),J44,""),""))</x:f>
      </x:c>
      <x:c r="Y44" t="str">
        <x:f>IF(AND(NOT(ISNUMBER(A44)),A44=""),"",IF(ISNUMBER(K44),IF(AND(K44&gt;=1,K44&lt;=4,MOD(K44,1)=0),K44,""),""))</x:f>
      </x:c>
      <x:c r="Z44" t="str">
        <x:f>IF(AND(NOT(ISNUMBER(A44)),A44=""),"",IF(ISNUMBER(L44),IF(AND(L44&gt;=1,L44&lt;=4,MOD(L44,1)=0),L44,""),""))</x:f>
      </x:c>
      <x:c r="AA44" t="str">
        <x:f>IF(AND(NOT(ISNUMBER(A44)),A44=""),"",IF(ISNUMBER(M44),IF(AND(M44&gt;=1,M44&lt;=4,MOD(M44,1)=0),M44,""),""))</x:f>
      </x:c>
      <x:c r="AB44" s="258" t="str">
        <x:f>IF(AND(NOT(ISNUMBER(A44)),A44=""),"",IF(AND(NOT(ISNUMBER(B44)),B44=""),"Missing",IF(B44="N/O","N/O",IF(ISNUMBER(P44),"Valid","Check"))))</x:f>
      </x:c>
      <x:c r="AC44" s="258" t="str">
        <x:f>IF(AND(NOT(ISNUMBER(A44)),A44=""),"",IF(AND(NOT(ISNUMBER(C44)),C44=""),"Missing",IF(C44="N/O","N/O",IF(ISNUMBER(Q44),"Valid","Check"))))</x:f>
      </x:c>
      <x:c r="AD44" s="258" t="str">
        <x:f>IF(AND(NOT(ISNUMBER(A44)),A44=""),"",IF(AND(NOT(ISNUMBER(D44)),D44=""),"Missing",IF(D44="N/O","N/O",IF(ISNUMBER(R44),"Valid","Check"))))</x:f>
      </x:c>
      <x:c r="AE44" s="258" t="str">
        <x:f>IF(AND(NOT(ISNUMBER(A44)),A44=""),"",IF(AND(NOT(ISNUMBER(E44)),E44=""),"Missing",IF(E44="N/O","N/O",IF(ISNUMBER(S44),"Valid","Check"))))</x:f>
      </x:c>
      <x:c r="AF44" s="258" t="str">
        <x:f>IF(AND(NOT(ISNUMBER(A44)),A44=""),"",IF(AND(NOT(ISNUMBER(F44)),F44=""),"Missing",IF(F44="N/O","N/O",IF(ISNUMBER(T44),"Valid","Check"))))</x:f>
      </x:c>
      <x:c r="AG44" s="258" t="str">
        <x:f>IF(AND(NOT(ISNUMBER(A44)),A44=""),"",IF(AND(NOT(ISNUMBER(G44)),G44=""),"Missing",IF(G44="N/O","N/O",IF(ISNUMBER(U44),"Valid","Check"))))</x:f>
      </x:c>
      <x:c r="AH44" s="258" t="str">
        <x:f>IF(AND(NOT(ISNUMBER(A44)),A44=""),"",IF(AND(NOT(ISNUMBER(H44)),H44=""),"Missing",IF(H44="N/O","N/O",IF(ISNUMBER(V44),"Valid","Check"))))</x:f>
      </x:c>
      <x:c r="AI44" s="258" t="str">
        <x:f>IF(AND(NOT(ISNUMBER(A44)),A44=""),"",IF(AND(NOT(ISNUMBER(I44)),I44=""),"Missing",IF(I44="N/O","N/O",IF(ISNUMBER(W44),"Valid","Check"))))</x:f>
      </x:c>
      <x:c r="AJ44" s="258" t="str">
        <x:f>IF(AND(NOT(ISNUMBER(A44)),A44=""),"",IF(AND(NOT(ISNUMBER(J44)),J44=""),"Missing",IF(J44="N/O","N/O",IF(ISNUMBER(X44),"Valid","Check"))))</x:f>
      </x:c>
      <x:c r="AK44" s="258" t="str">
        <x:f>IF(AND(NOT(ISNUMBER(A44)),A44=""),"",IF(AND(NOT(ISNUMBER(K44)),K44=""),"Missing",IF(K44="N/O","N/O",IF(ISNUMBER(Y44),"Valid","Check"))))</x:f>
      </x:c>
      <x:c r="AL44" s="258" t="str">
        <x:f>IF(AND(NOT(ISNUMBER(A44)),A44=""),"",IF(AND(NOT(ISNUMBER(L44)),L44=""),"Missing",IF(L44="N/O","N/O",IF(ISNUMBER(Z44),"Valid","Check"))))</x:f>
      </x:c>
      <x:c r="AM44" s="258" t="str">
        <x:f>IF(AND(NOT(ISNUMBER(A44)),A44=""),"",IF(AND(NOT(ISNUMBER(M44)),M44=""),"Missing",IF(M44="N/O","N/O",IF(ISNUMBER(AA44),"Valid","Check"))))</x:f>
      </x:c>
    </x:row>
    <x:row r="45" ht="27" customHeight="1">
      <x:c r="A45" s="202"/>
      <x:c r="B45" s="202"/>
      <x:c r="C45" s="202"/>
      <x:c r="D45" s="202"/>
      <x:c r="E45" s="202"/>
      <x:c r="F45" s="202"/>
      <x:c r="G45" s="202"/>
      <x:c r="H45" s="202"/>
      <x:c r="I45" s="202"/>
      <x:c r="J45" s="202"/>
      <x:c r="K45" s="202"/>
      <x:c r="L45" s="202"/>
      <x:c r="M45" s="202"/>
      <x:c r="N45" s="12" t="str">
        <x:f>IF(AND(NOT(ISNUMBER(A45)),A45=""),IF(COUNTA(B45:M45)=0,"","Add anonymous ID"),IF(COUNT(P45:AA45)+COUNTIF(B45:M45,"N/O")=COUNTA(B45:M45),"Recorded","Check response code"))</x:f>
      </x:c>
      <x:c r="P45" t="str">
        <x:f>IF(AND(NOT(ISNUMBER(A45)),A45=""),"",IF(ISNUMBER(B45),IF(AND(B45&gt;=1,B45&lt;=4,MOD(B45,1)=0),B45,""),""))</x:f>
      </x:c>
      <x:c r="Q45" t="str">
        <x:f>IF(AND(NOT(ISNUMBER(A45)),A45=""),"",IF(ISNUMBER(C45),IF(AND(C45&gt;=1,C45&lt;=4,MOD(C45,1)=0),C45,""),""))</x:f>
      </x:c>
      <x:c r="R45" t="str">
        <x:f>IF(AND(NOT(ISNUMBER(A45)),A45=""),"",IF(ISNUMBER(D45),IF(AND(D45&gt;=1,D45&lt;=4,MOD(D45,1)=0),D45,""),""))</x:f>
      </x:c>
      <x:c r="S45" t="str">
        <x:f>IF(AND(NOT(ISNUMBER(A45)),A45=""),"",IF(ISNUMBER(E45),IF(AND(E45&gt;=1,E45&lt;=4,MOD(E45,1)=0),E45,""),""))</x:f>
      </x:c>
      <x:c r="T45" t="str">
        <x:f>IF(AND(NOT(ISNUMBER(A45)),A45=""),"",IF(ISNUMBER(F45),IF(AND(F45&gt;=1,F45&lt;=4,MOD(F45,1)=0),F45,""),""))</x:f>
      </x:c>
      <x:c r="U45" t="str">
        <x:f>IF(AND(NOT(ISNUMBER(A45)),A45=""),"",IF(ISNUMBER(G45),IF(AND(G45&gt;=1,G45&lt;=4,MOD(G45,1)=0),G45,""),""))</x:f>
      </x:c>
      <x:c r="V45" t="str">
        <x:f>IF(AND(NOT(ISNUMBER(A45)),A45=""),"",IF(ISNUMBER(H45),IF(AND(H45&gt;=1,H45&lt;=4,MOD(H45,1)=0),H45,""),""))</x:f>
      </x:c>
      <x:c r="W45" t="str">
        <x:f>IF(AND(NOT(ISNUMBER(A45)),A45=""),"",IF(ISNUMBER(I45),IF(AND(I45&gt;=1,I45&lt;=4,MOD(I45,1)=0),I45,""),""))</x:f>
      </x:c>
      <x:c r="X45" t="str">
        <x:f>IF(AND(NOT(ISNUMBER(A45)),A45=""),"",IF(ISNUMBER(J45),IF(AND(J45&gt;=1,J45&lt;=4,MOD(J45,1)=0),J45,""),""))</x:f>
      </x:c>
      <x:c r="Y45" t="str">
        <x:f>IF(AND(NOT(ISNUMBER(A45)),A45=""),"",IF(ISNUMBER(K45),IF(AND(K45&gt;=1,K45&lt;=4,MOD(K45,1)=0),K45,""),""))</x:f>
      </x:c>
      <x:c r="Z45" t="str">
        <x:f>IF(AND(NOT(ISNUMBER(A45)),A45=""),"",IF(ISNUMBER(L45),IF(AND(L45&gt;=1,L45&lt;=4,MOD(L45,1)=0),L45,""),""))</x:f>
      </x:c>
      <x:c r="AA45" t="str">
        <x:f>IF(AND(NOT(ISNUMBER(A45)),A45=""),"",IF(ISNUMBER(M45),IF(AND(M45&gt;=1,M45&lt;=4,MOD(M45,1)=0),M45,""),""))</x:f>
      </x:c>
      <x:c r="AB45" s="258" t="str">
        <x:f>IF(AND(NOT(ISNUMBER(A45)),A45=""),"",IF(AND(NOT(ISNUMBER(B45)),B45=""),"Missing",IF(B45="N/O","N/O",IF(ISNUMBER(P45),"Valid","Check"))))</x:f>
      </x:c>
      <x:c r="AC45" s="258" t="str">
        <x:f>IF(AND(NOT(ISNUMBER(A45)),A45=""),"",IF(AND(NOT(ISNUMBER(C45)),C45=""),"Missing",IF(C45="N/O","N/O",IF(ISNUMBER(Q45),"Valid","Check"))))</x:f>
      </x:c>
      <x:c r="AD45" s="258" t="str">
        <x:f>IF(AND(NOT(ISNUMBER(A45)),A45=""),"",IF(AND(NOT(ISNUMBER(D45)),D45=""),"Missing",IF(D45="N/O","N/O",IF(ISNUMBER(R45),"Valid","Check"))))</x:f>
      </x:c>
      <x:c r="AE45" s="258" t="str">
        <x:f>IF(AND(NOT(ISNUMBER(A45)),A45=""),"",IF(AND(NOT(ISNUMBER(E45)),E45=""),"Missing",IF(E45="N/O","N/O",IF(ISNUMBER(S45),"Valid","Check"))))</x:f>
      </x:c>
      <x:c r="AF45" s="258" t="str">
        <x:f>IF(AND(NOT(ISNUMBER(A45)),A45=""),"",IF(AND(NOT(ISNUMBER(F45)),F45=""),"Missing",IF(F45="N/O","N/O",IF(ISNUMBER(T45),"Valid","Check"))))</x:f>
      </x:c>
      <x:c r="AG45" s="258" t="str">
        <x:f>IF(AND(NOT(ISNUMBER(A45)),A45=""),"",IF(AND(NOT(ISNUMBER(G45)),G45=""),"Missing",IF(G45="N/O","N/O",IF(ISNUMBER(U45),"Valid","Check"))))</x:f>
      </x:c>
      <x:c r="AH45" s="258" t="str">
        <x:f>IF(AND(NOT(ISNUMBER(A45)),A45=""),"",IF(AND(NOT(ISNUMBER(H45)),H45=""),"Missing",IF(H45="N/O","N/O",IF(ISNUMBER(V45),"Valid","Check"))))</x:f>
      </x:c>
      <x:c r="AI45" s="258" t="str">
        <x:f>IF(AND(NOT(ISNUMBER(A45)),A45=""),"",IF(AND(NOT(ISNUMBER(I45)),I45=""),"Missing",IF(I45="N/O","N/O",IF(ISNUMBER(W45),"Valid","Check"))))</x:f>
      </x:c>
      <x:c r="AJ45" s="258" t="str">
        <x:f>IF(AND(NOT(ISNUMBER(A45)),A45=""),"",IF(AND(NOT(ISNUMBER(J45)),J45=""),"Missing",IF(J45="N/O","N/O",IF(ISNUMBER(X45),"Valid","Check"))))</x:f>
      </x:c>
      <x:c r="AK45" s="258" t="str">
        <x:f>IF(AND(NOT(ISNUMBER(A45)),A45=""),"",IF(AND(NOT(ISNUMBER(K45)),K45=""),"Missing",IF(K45="N/O","N/O",IF(ISNUMBER(Y45),"Valid","Check"))))</x:f>
      </x:c>
      <x:c r="AL45" s="258" t="str">
        <x:f>IF(AND(NOT(ISNUMBER(A45)),A45=""),"",IF(AND(NOT(ISNUMBER(L45)),L45=""),"Missing",IF(L45="N/O","N/O",IF(ISNUMBER(Z45),"Valid","Check"))))</x:f>
      </x:c>
      <x:c r="AM45" s="258" t="str">
        <x:f>IF(AND(NOT(ISNUMBER(A45)),A45=""),"",IF(AND(NOT(ISNUMBER(M45)),M45=""),"Missing",IF(M45="N/O","N/O",IF(ISNUMBER(AA45),"Valid","Check"))))</x:f>
      </x:c>
    </x:row>
    <x:row r="46" ht="27" customHeight="1">
      <x:c r="A46" s="202"/>
      <x:c r="B46" s="202"/>
      <x:c r="C46" s="202"/>
      <x:c r="D46" s="202"/>
      <x:c r="E46" s="202"/>
      <x:c r="F46" s="202"/>
      <x:c r="G46" s="202"/>
      <x:c r="H46" s="202"/>
      <x:c r="I46" s="202"/>
      <x:c r="J46" s="202"/>
      <x:c r="K46" s="202"/>
      <x:c r="L46" s="202"/>
      <x:c r="M46" s="202"/>
      <x:c r="N46" s="12" t="str">
        <x:f>IF(AND(NOT(ISNUMBER(A46)),A46=""),IF(COUNTA(B46:M46)=0,"","Add anonymous ID"),IF(COUNT(P46:AA46)+COUNTIF(B46:M46,"N/O")=COUNTA(B46:M46),"Recorded","Check response code"))</x:f>
      </x:c>
      <x:c r="P46" t="str">
        <x:f>IF(AND(NOT(ISNUMBER(A46)),A46=""),"",IF(ISNUMBER(B46),IF(AND(B46&gt;=1,B46&lt;=4,MOD(B46,1)=0),B46,""),""))</x:f>
      </x:c>
      <x:c r="Q46" t="str">
        <x:f>IF(AND(NOT(ISNUMBER(A46)),A46=""),"",IF(ISNUMBER(C46),IF(AND(C46&gt;=1,C46&lt;=4,MOD(C46,1)=0),C46,""),""))</x:f>
      </x:c>
      <x:c r="R46" t="str">
        <x:f>IF(AND(NOT(ISNUMBER(A46)),A46=""),"",IF(ISNUMBER(D46),IF(AND(D46&gt;=1,D46&lt;=4,MOD(D46,1)=0),D46,""),""))</x:f>
      </x:c>
      <x:c r="S46" t="str">
        <x:f>IF(AND(NOT(ISNUMBER(A46)),A46=""),"",IF(ISNUMBER(E46),IF(AND(E46&gt;=1,E46&lt;=4,MOD(E46,1)=0),E46,""),""))</x:f>
      </x:c>
      <x:c r="T46" t="str">
        <x:f>IF(AND(NOT(ISNUMBER(A46)),A46=""),"",IF(ISNUMBER(F46),IF(AND(F46&gt;=1,F46&lt;=4,MOD(F46,1)=0),F46,""),""))</x:f>
      </x:c>
      <x:c r="U46" t="str">
        <x:f>IF(AND(NOT(ISNUMBER(A46)),A46=""),"",IF(ISNUMBER(G46),IF(AND(G46&gt;=1,G46&lt;=4,MOD(G46,1)=0),G46,""),""))</x:f>
      </x:c>
      <x:c r="V46" t="str">
        <x:f>IF(AND(NOT(ISNUMBER(A46)),A46=""),"",IF(ISNUMBER(H46),IF(AND(H46&gt;=1,H46&lt;=4,MOD(H46,1)=0),H46,""),""))</x:f>
      </x:c>
      <x:c r="W46" t="str">
        <x:f>IF(AND(NOT(ISNUMBER(A46)),A46=""),"",IF(ISNUMBER(I46),IF(AND(I46&gt;=1,I46&lt;=4,MOD(I46,1)=0),I46,""),""))</x:f>
      </x:c>
      <x:c r="X46" t="str">
        <x:f>IF(AND(NOT(ISNUMBER(A46)),A46=""),"",IF(ISNUMBER(J46),IF(AND(J46&gt;=1,J46&lt;=4,MOD(J46,1)=0),J46,""),""))</x:f>
      </x:c>
      <x:c r="Y46" t="str">
        <x:f>IF(AND(NOT(ISNUMBER(A46)),A46=""),"",IF(ISNUMBER(K46),IF(AND(K46&gt;=1,K46&lt;=4,MOD(K46,1)=0),K46,""),""))</x:f>
      </x:c>
      <x:c r="Z46" t="str">
        <x:f>IF(AND(NOT(ISNUMBER(A46)),A46=""),"",IF(ISNUMBER(L46),IF(AND(L46&gt;=1,L46&lt;=4,MOD(L46,1)=0),L46,""),""))</x:f>
      </x:c>
      <x:c r="AA46" t="str">
        <x:f>IF(AND(NOT(ISNUMBER(A46)),A46=""),"",IF(ISNUMBER(M46),IF(AND(M46&gt;=1,M46&lt;=4,MOD(M46,1)=0),M46,""),""))</x:f>
      </x:c>
      <x:c r="AB46" s="258" t="str">
        <x:f>IF(AND(NOT(ISNUMBER(A46)),A46=""),"",IF(AND(NOT(ISNUMBER(B46)),B46=""),"Missing",IF(B46="N/O","N/O",IF(ISNUMBER(P46),"Valid","Check"))))</x:f>
      </x:c>
      <x:c r="AC46" s="258" t="str">
        <x:f>IF(AND(NOT(ISNUMBER(A46)),A46=""),"",IF(AND(NOT(ISNUMBER(C46)),C46=""),"Missing",IF(C46="N/O","N/O",IF(ISNUMBER(Q46),"Valid","Check"))))</x:f>
      </x:c>
      <x:c r="AD46" s="258" t="str">
        <x:f>IF(AND(NOT(ISNUMBER(A46)),A46=""),"",IF(AND(NOT(ISNUMBER(D46)),D46=""),"Missing",IF(D46="N/O","N/O",IF(ISNUMBER(R46),"Valid","Check"))))</x:f>
      </x:c>
      <x:c r="AE46" s="258" t="str">
        <x:f>IF(AND(NOT(ISNUMBER(A46)),A46=""),"",IF(AND(NOT(ISNUMBER(E46)),E46=""),"Missing",IF(E46="N/O","N/O",IF(ISNUMBER(S46),"Valid","Check"))))</x:f>
      </x:c>
      <x:c r="AF46" s="258" t="str">
        <x:f>IF(AND(NOT(ISNUMBER(A46)),A46=""),"",IF(AND(NOT(ISNUMBER(F46)),F46=""),"Missing",IF(F46="N/O","N/O",IF(ISNUMBER(T46),"Valid","Check"))))</x:f>
      </x:c>
      <x:c r="AG46" s="258" t="str">
        <x:f>IF(AND(NOT(ISNUMBER(A46)),A46=""),"",IF(AND(NOT(ISNUMBER(G46)),G46=""),"Missing",IF(G46="N/O","N/O",IF(ISNUMBER(U46),"Valid","Check"))))</x:f>
      </x:c>
      <x:c r="AH46" s="258" t="str">
        <x:f>IF(AND(NOT(ISNUMBER(A46)),A46=""),"",IF(AND(NOT(ISNUMBER(H46)),H46=""),"Missing",IF(H46="N/O","N/O",IF(ISNUMBER(V46),"Valid","Check"))))</x:f>
      </x:c>
      <x:c r="AI46" s="258" t="str">
        <x:f>IF(AND(NOT(ISNUMBER(A46)),A46=""),"",IF(AND(NOT(ISNUMBER(I46)),I46=""),"Missing",IF(I46="N/O","N/O",IF(ISNUMBER(W46),"Valid","Check"))))</x:f>
      </x:c>
      <x:c r="AJ46" s="258" t="str">
        <x:f>IF(AND(NOT(ISNUMBER(A46)),A46=""),"",IF(AND(NOT(ISNUMBER(J46)),J46=""),"Missing",IF(J46="N/O","N/O",IF(ISNUMBER(X46),"Valid","Check"))))</x:f>
      </x:c>
      <x:c r="AK46" s="258" t="str">
        <x:f>IF(AND(NOT(ISNUMBER(A46)),A46=""),"",IF(AND(NOT(ISNUMBER(K46)),K46=""),"Missing",IF(K46="N/O","N/O",IF(ISNUMBER(Y46),"Valid","Check"))))</x:f>
      </x:c>
      <x:c r="AL46" s="258" t="str">
        <x:f>IF(AND(NOT(ISNUMBER(A46)),A46=""),"",IF(AND(NOT(ISNUMBER(L46)),L46=""),"Missing",IF(L46="N/O","N/O",IF(ISNUMBER(Z46),"Valid","Check"))))</x:f>
      </x:c>
      <x:c r="AM46" s="258" t="str">
        <x:f>IF(AND(NOT(ISNUMBER(A46)),A46=""),"",IF(AND(NOT(ISNUMBER(M46)),M46=""),"Missing",IF(M46="N/O","N/O",IF(ISNUMBER(AA46),"Valid","Check"))))</x:f>
      </x:c>
    </x:row>
    <x:row r="47" ht="27" customHeight="1">
      <x:c r="A47" s="202"/>
      <x:c r="B47" s="202"/>
      <x:c r="C47" s="202"/>
      <x:c r="D47" s="202"/>
      <x:c r="E47" s="202"/>
      <x:c r="F47" s="202"/>
      <x:c r="G47" s="202"/>
      <x:c r="H47" s="202"/>
      <x:c r="I47" s="202"/>
      <x:c r="J47" s="202"/>
      <x:c r="K47" s="202"/>
      <x:c r="L47" s="202"/>
      <x:c r="M47" s="202"/>
      <x:c r="N47" s="12" t="str">
        <x:f>IF(AND(NOT(ISNUMBER(A47)),A47=""),IF(COUNTA(B47:M47)=0,"","Add anonymous ID"),IF(COUNT(P47:AA47)+COUNTIF(B47:M47,"N/O")=COUNTA(B47:M47),"Recorded","Check response code"))</x:f>
      </x:c>
      <x:c r="P47" t="str">
        <x:f>IF(AND(NOT(ISNUMBER(A47)),A47=""),"",IF(ISNUMBER(B47),IF(AND(B47&gt;=1,B47&lt;=4,MOD(B47,1)=0),B47,""),""))</x:f>
      </x:c>
      <x:c r="Q47" t="str">
        <x:f>IF(AND(NOT(ISNUMBER(A47)),A47=""),"",IF(ISNUMBER(C47),IF(AND(C47&gt;=1,C47&lt;=4,MOD(C47,1)=0),C47,""),""))</x:f>
      </x:c>
      <x:c r="R47" t="str">
        <x:f>IF(AND(NOT(ISNUMBER(A47)),A47=""),"",IF(ISNUMBER(D47),IF(AND(D47&gt;=1,D47&lt;=4,MOD(D47,1)=0),D47,""),""))</x:f>
      </x:c>
      <x:c r="S47" t="str">
        <x:f>IF(AND(NOT(ISNUMBER(A47)),A47=""),"",IF(ISNUMBER(E47),IF(AND(E47&gt;=1,E47&lt;=4,MOD(E47,1)=0),E47,""),""))</x:f>
      </x:c>
      <x:c r="T47" t="str">
        <x:f>IF(AND(NOT(ISNUMBER(A47)),A47=""),"",IF(ISNUMBER(F47),IF(AND(F47&gt;=1,F47&lt;=4,MOD(F47,1)=0),F47,""),""))</x:f>
      </x:c>
      <x:c r="U47" t="str">
        <x:f>IF(AND(NOT(ISNUMBER(A47)),A47=""),"",IF(ISNUMBER(G47),IF(AND(G47&gt;=1,G47&lt;=4,MOD(G47,1)=0),G47,""),""))</x:f>
      </x:c>
      <x:c r="V47" t="str">
        <x:f>IF(AND(NOT(ISNUMBER(A47)),A47=""),"",IF(ISNUMBER(H47),IF(AND(H47&gt;=1,H47&lt;=4,MOD(H47,1)=0),H47,""),""))</x:f>
      </x:c>
      <x:c r="W47" t="str">
        <x:f>IF(AND(NOT(ISNUMBER(A47)),A47=""),"",IF(ISNUMBER(I47),IF(AND(I47&gt;=1,I47&lt;=4,MOD(I47,1)=0),I47,""),""))</x:f>
      </x:c>
      <x:c r="X47" t="str">
        <x:f>IF(AND(NOT(ISNUMBER(A47)),A47=""),"",IF(ISNUMBER(J47),IF(AND(J47&gt;=1,J47&lt;=4,MOD(J47,1)=0),J47,""),""))</x:f>
      </x:c>
      <x:c r="Y47" t="str">
        <x:f>IF(AND(NOT(ISNUMBER(A47)),A47=""),"",IF(ISNUMBER(K47),IF(AND(K47&gt;=1,K47&lt;=4,MOD(K47,1)=0),K47,""),""))</x:f>
      </x:c>
      <x:c r="Z47" t="str">
        <x:f>IF(AND(NOT(ISNUMBER(A47)),A47=""),"",IF(ISNUMBER(L47),IF(AND(L47&gt;=1,L47&lt;=4,MOD(L47,1)=0),L47,""),""))</x:f>
      </x:c>
      <x:c r="AA47" t="str">
        <x:f>IF(AND(NOT(ISNUMBER(A47)),A47=""),"",IF(ISNUMBER(M47),IF(AND(M47&gt;=1,M47&lt;=4,MOD(M47,1)=0),M47,""),""))</x:f>
      </x:c>
      <x:c r="AB47" s="258" t="str">
        <x:f>IF(AND(NOT(ISNUMBER(A47)),A47=""),"",IF(AND(NOT(ISNUMBER(B47)),B47=""),"Missing",IF(B47="N/O","N/O",IF(ISNUMBER(P47),"Valid","Check"))))</x:f>
      </x:c>
      <x:c r="AC47" s="258" t="str">
        <x:f>IF(AND(NOT(ISNUMBER(A47)),A47=""),"",IF(AND(NOT(ISNUMBER(C47)),C47=""),"Missing",IF(C47="N/O","N/O",IF(ISNUMBER(Q47),"Valid","Check"))))</x:f>
      </x:c>
      <x:c r="AD47" s="258" t="str">
        <x:f>IF(AND(NOT(ISNUMBER(A47)),A47=""),"",IF(AND(NOT(ISNUMBER(D47)),D47=""),"Missing",IF(D47="N/O","N/O",IF(ISNUMBER(R47),"Valid","Check"))))</x:f>
      </x:c>
      <x:c r="AE47" s="258" t="str">
        <x:f>IF(AND(NOT(ISNUMBER(A47)),A47=""),"",IF(AND(NOT(ISNUMBER(E47)),E47=""),"Missing",IF(E47="N/O","N/O",IF(ISNUMBER(S47),"Valid","Check"))))</x:f>
      </x:c>
      <x:c r="AF47" s="258" t="str">
        <x:f>IF(AND(NOT(ISNUMBER(A47)),A47=""),"",IF(AND(NOT(ISNUMBER(F47)),F47=""),"Missing",IF(F47="N/O","N/O",IF(ISNUMBER(T47),"Valid","Check"))))</x:f>
      </x:c>
      <x:c r="AG47" s="258" t="str">
        <x:f>IF(AND(NOT(ISNUMBER(A47)),A47=""),"",IF(AND(NOT(ISNUMBER(G47)),G47=""),"Missing",IF(G47="N/O","N/O",IF(ISNUMBER(U47),"Valid","Check"))))</x:f>
      </x:c>
      <x:c r="AH47" s="258" t="str">
        <x:f>IF(AND(NOT(ISNUMBER(A47)),A47=""),"",IF(AND(NOT(ISNUMBER(H47)),H47=""),"Missing",IF(H47="N/O","N/O",IF(ISNUMBER(V47),"Valid","Check"))))</x:f>
      </x:c>
      <x:c r="AI47" s="258" t="str">
        <x:f>IF(AND(NOT(ISNUMBER(A47)),A47=""),"",IF(AND(NOT(ISNUMBER(I47)),I47=""),"Missing",IF(I47="N/O","N/O",IF(ISNUMBER(W47),"Valid","Check"))))</x:f>
      </x:c>
      <x:c r="AJ47" s="258" t="str">
        <x:f>IF(AND(NOT(ISNUMBER(A47)),A47=""),"",IF(AND(NOT(ISNUMBER(J47)),J47=""),"Missing",IF(J47="N/O","N/O",IF(ISNUMBER(X47),"Valid","Check"))))</x:f>
      </x:c>
      <x:c r="AK47" s="258" t="str">
        <x:f>IF(AND(NOT(ISNUMBER(A47)),A47=""),"",IF(AND(NOT(ISNUMBER(K47)),K47=""),"Missing",IF(K47="N/O","N/O",IF(ISNUMBER(Y47),"Valid","Check"))))</x:f>
      </x:c>
      <x:c r="AL47" s="258" t="str">
        <x:f>IF(AND(NOT(ISNUMBER(A47)),A47=""),"",IF(AND(NOT(ISNUMBER(L47)),L47=""),"Missing",IF(L47="N/O","N/O",IF(ISNUMBER(Z47),"Valid","Check"))))</x:f>
      </x:c>
      <x:c r="AM47" s="258" t="str">
        <x:f>IF(AND(NOT(ISNUMBER(A47)),A47=""),"",IF(AND(NOT(ISNUMBER(M47)),M47=""),"Missing",IF(M47="N/O","N/O",IF(ISNUMBER(AA47),"Valid","Check"))))</x:f>
      </x:c>
    </x:row>
    <x:row r="48" ht="27" customHeight="1">
      <x:c r="A48" s="202"/>
      <x:c r="B48" s="202"/>
      <x:c r="C48" s="202"/>
      <x:c r="D48" s="202"/>
      <x:c r="E48" s="202"/>
      <x:c r="F48" s="202"/>
      <x:c r="G48" s="202"/>
      <x:c r="H48" s="202"/>
      <x:c r="I48" s="202"/>
      <x:c r="J48" s="202"/>
      <x:c r="K48" s="202"/>
      <x:c r="L48" s="202"/>
      <x:c r="M48" s="202"/>
      <x:c r="N48" s="12" t="str">
        <x:f>IF(AND(NOT(ISNUMBER(A48)),A48=""),IF(COUNTA(B48:M48)=0,"","Add anonymous ID"),IF(COUNT(P48:AA48)+COUNTIF(B48:M48,"N/O")=COUNTA(B48:M48),"Recorded","Check response code"))</x:f>
      </x:c>
      <x:c r="P48" t="str">
        <x:f>IF(AND(NOT(ISNUMBER(A48)),A48=""),"",IF(ISNUMBER(B48),IF(AND(B48&gt;=1,B48&lt;=4,MOD(B48,1)=0),B48,""),""))</x:f>
      </x:c>
      <x:c r="Q48" t="str">
        <x:f>IF(AND(NOT(ISNUMBER(A48)),A48=""),"",IF(ISNUMBER(C48),IF(AND(C48&gt;=1,C48&lt;=4,MOD(C48,1)=0),C48,""),""))</x:f>
      </x:c>
      <x:c r="R48" t="str">
        <x:f>IF(AND(NOT(ISNUMBER(A48)),A48=""),"",IF(ISNUMBER(D48),IF(AND(D48&gt;=1,D48&lt;=4,MOD(D48,1)=0),D48,""),""))</x:f>
      </x:c>
      <x:c r="S48" t="str">
        <x:f>IF(AND(NOT(ISNUMBER(A48)),A48=""),"",IF(ISNUMBER(E48),IF(AND(E48&gt;=1,E48&lt;=4,MOD(E48,1)=0),E48,""),""))</x:f>
      </x:c>
      <x:c r="T48" t="str">
        <x:f>IF(AND(NOT(ISNUMBER(A48)),A48=""),"",IF(ISNUMBER(F48),IF(AND(F48&gt;=1,F48&lt;=4,MOD(F48,1)=0),F48,""),""))</x:f>
      </x:c>
      <x:c r="U48" t="str">
        <x:f>IF(AND(NOT(ISNUMBER(A48)),A48=""),"",IF(ISNUMBER(G48),IF(AND(G48&gt;=1,G48&lt;=4,MOD(G48,1)=0),G48,""),""))</x:f>
      </x:c>
      <x:c r="V48" t="str">
        <x:f>IF(AND(NOT(ISNUMBER(A48)),A48=""),"",IF(ISNUMBER(H48),IF(AND(H48&gt;=1,H48&lt;=4,MOD(H48,1)=0),H48,""),""))</x:f>
      </x:c>
      <x:c r="W48" t="str">
        <x:f>IF(AND(NOT(ISNUMBER(A48)),A48=""),"",IF(ISNUMBER(I48),IF(AND(I48&gt;=1,I48&lt;=4,MOD(I48,1)=0),I48,""),""))</x:f>
      </x:c>
      <x:c r="X48" t="str">
        <x:f>IF(AND(NOT(ISNUMBER(A48)),A48=""),"",IF(ISNUMBER(J48),IF(AND(J48&gt;=1,J48&lt;=4,MOD(J48,1)=0),J48,""),""))</x:f>
      </x:c>
      <x:c r="Y48" t="str">
        <x:f>IF(AND(NOT(ISNUMBER(A48)),A48=""),"",IF(ISNUMBER(K48),IF(AND(K48&gt;=1,K48&lt;=4,MOD(K48,1)=0),K48,""),""))</x:f>
      </x:c>
      <x:c r="Z48" t="str">
        <x:f>IF(AND(NOT(ISNUMBER(A48)),A48=""),"",IF(ISNUMBER(L48),IF(AND(L48&gt;=1,L48&lt;=4,MOD(L48,1)=0),L48,""),""))</x:f>
      </x:c>
      <x:c r="AA48" t="str">
        <x:f>IF(AND(NOT(ISNUMBER(A48)),A48=""),"",IF(ISNUMBER(M48),IF(AND(M48&gt;=1,M48&lt;=4,MOD(M48,1)=0),M48,""),""))</x:f>
      </x:c>
      <x:c r="AB48" s="258" t="str">
        <x:f>IF(AND(NOT(ISNUMBER(A48)),A48=""),"",IF(AND(NOT(ISNUMBER(B48)),B48=""),"Missing",IF(B48="N/O","N/O",IF(ISNUMBER(P48),"Valid","Check"))))</x:f>
      </x:c>
      <x:c r="AC48" s="258" t="str">
        <x:f>IF(AND(NOT(ISNUMBER(A48)),A48=""),"",IF(AND(NOT(ISNUMBER(C48)),C48=""),"Missing",IF(C48="N/O","N/O",IF(ISNUMBER(Q48),"Valid","Check"))))</x:f>
      </x:c>
      <x:c r="AD48" s="258" t="str">
        <x:f>IF(AND(NOT(ISNUMBER(A48)),A48=""),"",IF(AND(NOT(ISNUMBER(D48)),D48=""),"Missing",IF(D48="N/O","N/O",IF(ISNUMBER(R48),"Valid","Check"))))</x:f>
      </x:c>
      <x:c r="AE48" s="258" t="str">
        <x:f>IF(AND(NOT(ISNUMBER(A48)),A48=""),"",IF(AND(NOT(ISNUMBER(E48)),E48=""),"Missing",IF(E48="N/O","N/O",IF(ISNUMBER(S48),"Valid","Check"))))</x:f>
      </x:c>
      <x:c r="AF48" s="258" t="str">
        <x:f>IF(AND(NOT(ISNUMBER(A48)),A48=""),"",IF(AND(NOT(ISNUMBER(F48)),F48=""),"Missing",IF(F48="N/O","N/O",IF(ISNUMBER(T48),"Valid","Check"))))</x:f>
      </x:c>
      <x:c r="AG48" s="258" t="str">
        <x:f>IF(AND(NOT(ISNUMBER(A48)),A48=""),"",IF(AND(NOT(ISNUMBER(G48)),G48=""),"Missing",IF(G48="N/O","N/O",IF(ISNUMBER(U48),"Valid","Check"))))</x:f>
      </x:c>
      <x:c r="AH48" s="258" t="str">
        <x:f>IF(AND(NOT(ISNUMBER(A48)),A48=""),"",IF(AND(NOT(ISNUMBER(H48)),H48=""),"Missing",IF(H48="N/O","N/O",IF(ISNUMBER(V48),"Valid","Check"))))</x:f>
      </x:c>
      <x:c r="AI48" s="258" t="str">
        <x:f>IF(AND(NOT(ISNUMBER(A48)),A48=""),"",IF(AND(NOT(ISNUMBER(I48)),I48=""),"Missing",IF(I48="N/O","N/O",IF(ISNUMBER(W48),"Valid","Check"))))</x:f>
      </x:c>
      <x:c r="AJ48" s="258" t="str">
        <x:f>IF(AND(NOT(ISNUMBER(A48)),A48=""),"",IF(AND(NOT(ISNUMBER(J48)),J48=""),"Missing",IF(J48="N/O","N/O",IF(ISNUMBER(X48),"Valid","Check"))))</x:f>
      </x:c>
      <x:c r="AK48" s="258" t="str">
        <x:f>IF(AND(NOT(ISNUMBER(A48)),A48=""),"",IF(AND(NOT(ISNUMBER(K48)),K48=""),"Missing",IF(K48="N/O","N/O",IF(ISNUMBER(Y48),"Valid","Check"))))</x:f>
      </x:c>
      <x:c r="AL48" s="258" t="str">
        <x:f>IF(AND(NOT(ISNUMBER(A48)),A48=""),"",IF(AND(NOT(ISNUMBER(L48)),L48=""),"Missing",IF(L48="N/O","N/O",IF(ISNUMBER(Z48),"Valid","Check"))))</x:f>
      </x:c>
      <x:c r="AM48" s="258" t="str">
        <x:f>IF(AND(NOT(ISNUMBER(A48)),A48=""),"",IF(AND(NOT(ISNUMBER(M48)),M48=""),"Missing",IF(M48="N/O","N/O",IF(ISNUMBER(AA48),"Valid","Check"))))</x:f>
      </x:c>
    </x:row>
    <x:row r="49" ht="27" customHeight="1">
      <x:c r="A49" s="202"/>
      <x:c r="B49" s="202"/>
      <x:c r="C49" s="202"/>
      <x:c r="D49" s="202"/>
      <x:c r="E49" s="202"/>
      <x:c r="F49" s="202"/>
      <x:c r="G49" s="202"/>
      <x:c r="H49" s="202"/>
      <x:c r="I49" s="202"/>
      <x:c r="J49" s="202"/>
      <x:c r="K49" s="202"/>
      <x:c r="L49" s="202"/>
      <x:c r="M49" s="202"/>
      <x:c r="N49" s="12" t="str">
        <x:f>IF(AND(NOT(ISNUMBER(A49)),A49=""),IF(COUNTA(B49:M49)=0,"","Add anonymous ID"),IF(COUNT(P49:AA49)+COUNTIF(B49:M49,"N/O")=COUNTA(B49:M49),"Recorded","Check response code"))</x:f>
      </x:c>
      <x:c r="P49" t="str">
        <x:f>IF(AND(NOT(ISNUMBER(A49)),A49=""),"",IF(ISNUMBER(B49),IF(AND(B49&gt;=1,B49&lt;=4,MOD(B49,1)=0),B49,""),""))</x:f>
      </x:c>
      <x:c r="Q49" t="str">
        <x:f>IF(AND(NOT(ISNUMBER(A49)),A49=""),"",IF(ISNUMBER(C49),IF(AND(C49&gt;=1,C49&lt;=4,MOD(C49,1)=0),C49,""),""))</x:f>
      </x:c>
      <x:c r="R49" t="str">
        <x:f>IF(AND(NOT(ISNUMBER(A49)),A49=""),"",IF(ISNUMBER(D49),IF(AND(D49&gt;=1,D49&lt;=4,MOD(D49,1)=0),D49,""),""))</x:f>
      </x:c>
      <x:c r="S49" t="str">
        <x:f>IF(AND(NOT(ISNUMBER(A49)),A49=""),"",IF(ISNUMBER(E49),IF(AND(E49&gt;=1,E49&lt;=4,MOD(E49,1)=0),E49,""),""))</x:f>
      </x:c>
      <x:c r="T49" t="str">
        <x:f>IF(AND(NOT(ISNUMBER(A49)),A49=""),"",IF(ISNUMBER(F49),IF(AND(F49&gt;=1,F49&lt;=4,MOD(F49,1)=0),F49,""),""))</x:f>
      </x:c>
      <x:c r="U49" t="str">
        <x:f>IF(AND(NOT(ISNUMBER(A49)),A49=""),"",IF(ISNUMBER(G49),IF(AND(G49&gt;=1,G49&lt;=4,MOD(G49,1)=0),G49,""),""))</x:f>
      </x:c>
      <x:c r="V49" t="str">
        <x:f>IF(AND(NOT(ISNUMBER(A49)),A49=""),"",IF(ISNUMBER(H49),IF(AND(H49&gt;=1,H49&lt;=4,MOD(H49,1)=0),H49,""),""))</x:f>
      </x:c>
      <x:c r="W49" t="str">
        <x:f>IF(AND(NOT(ISNUMBER(A49)),A49=""),"",IF(ISNUMBER(I49),IF(AND(I49&gt;=1,I49&lt;=4,MOD(I49,1)=0),I49,""),""))</x:f>
      </x:c>
      <x:c r="X49" t="str">
        <x:f>IF(AND(NOT(ISNUMBER(A49)),A49=""),"",IF(ISNUMBER(J49),IF(AND(J49&gt;=1,J49&lt;=4,MOD(J49,1)=0),J49,""),""))</x:f>
      </x:c>
      <x:c r="Y49" t="str">
        <x:f>IF(AND(NOT(ISNUMBER(A49)),A49=""),"",IF(ISNUMBER(K49),IF(AND(K49&gt;=1,K49&lt;=4,MOD(K49,1)=0),K49,""),""))</x:f>
      </x:c>
      <x:c r="Z49" t="str">
        <x:f>IF(AND(NOT(ISNUMBER(A49)),A49=""),"",IF(ISNUMBER(L49),IF(AND(L49&gt;=1,L49&lt;=4,MOD(L49,1)=0),L49,""),""))</x:f>
      </x:c>
      <x:c r="AA49" t="str">
        <x:f>IF(AND(NOT(ISNUMBER(A49)),A49=""),"",IF(ISNUMBER(M49),IF(AND(M49&gt;=1,M49&lt;=4,MOD(M49,1)=0),M49,""),""))</x:f>
      </x:c>
      <x:c r="AB49" s="258" t="str">
        <x:f>IF(AND(NOT(ISNUMBER(A49)),A49=""),"",IF(AND(NOT(ISNUMBER(B49)),B49=""),"Missing",IF(B49="N/O","N/O",IF(ISNUMBER(P49),"Valid","Check"))))</x:f>
      </x:c>
      <x:c r="AC49" s="258" t="str">
        <x:f>IF(AND(NOT(ISNUMBER(A49)),A49=""),"",IF(AND(NOT(ISNUMBER(C49)),C49=""),"Missing",IF(C49="N/O","N/O",IF(ISNUMBER(Q49),"Valid","Check"))))</x:f>
      </x:c>
      <x:c r="AD49" s="258" t="str">
        <x:f>IF(AND(NOT(ISNUMBER(A49)),A49=""),"",IF(AND(NOT(ISNUMBER(D49)),D49=""),"Missing",IF(D49="N/O","N/O",IF(ISNUMBER(R49),"Valid","Check"))))</x:f>
      </x:c>
      <x:c r="AE49" s="258" t="str">
        <x:f>IF(AND(NOT(ISNUMBER(A49)),A49=""),"",IF(AND(NOT(ISNUMBER(E49)),E49=""),"Missing",IF(E49="N/O","N/O",IF(ISNUMBER(S49),"Valid","Check"))))</x:f>
      </x:c>
      <x:c r="AF49" s="258" t="str">
        <x:f>IF(AND(NOT(ISNUMBER(A49)),A49=""),"",IF(AND(NOT(ISNUMBER(F49)),F49=""),"Missing",IF(F49="N/O","N/O",IF(ISNUMBER(T49),"Valid","Check"))))</x:f>
      </x:c>
      <x:c r="AG49" s="258" t="str">
        <x:f>IF(AND(NOT(ISNUMBER(A49)),A49=""),"",IF(AND(NOT(ISNUMBER(G49)),G49=""),"Missing",IF(G49="N/O","N/O",IF(ISNUMBER(U49),"Valid","Check"))))</x:f>
      </x:c>
      <x:c r="AH49" s="258" t="str">
        <x:f>IF(AND(NOT(ISNUMBER(A49)),A49=""),"",IF(AND(NOT(ISNUMBER(H49)),H49=""),"Missing",IF(H49="N/O","N/O",IF(ISNUMBER(V49),"Valid","Check"))))</x:f>
      </x:c>
      <x:c r="AI49" s="258" t="str">
        <x:f>IF(AND(NOT(ISNUMBER(A49)),A49=""),"",IF(AND(NOT(ISNUMBER(I49)),I49=""),"Missing",IF(I49="N/O","N/O",IF(ISNUMBER(W49),"Valid","Check"))))</x:f>
      </x:c>
      <x:c r="AJ49" s="258" t="str">
        <x:f>IF(AND(NOT(ISNUMBER(A49)),A49=""),"",IF(AND(NOT(ISNUMBER(J49)),J49=""),"Missing",IF(J49="N/O","N/O",IF(ISNUMBER(X49),"Valid","Check"))))</x:f>
      </x:c>
      <x:c r="AK49" s="258" t="str">
        <x:f>IF(AND(NOT(ISNUMBER(A49)),A49=""),"",IF(AND(NOT(ISNUMBER(K49)),K49=""),"Missing",IF(K49="N/O","N/O",IF(ISNUMBER(Y49),"Valid","Check"))))</x:f>
      </x:c>
      <x:c r="AL49" s="258" t="str">
        <x:f>IF(AND(NOT(ISNUMBER(A49)),A49=""),"",IF(AND(NOT(ISNUMBER(L49)),L49=""),"Missing",IF(L49="N/O","N/O",IF(ISNUMBER(Z49),"Valid","Check"))))</x:f>
      </x:c>
      <x:c r="AM49" s="258" t="str">
        <x:f>IF(AND(NOT(ISNUMBER(A49)),A49=""),"",IF(AND(NOT(ISNUMBER(M49)),M49=""),"Missing",IF(M49="N/O","N/O",IF(ISNUMBER(AA49),"Valid","Check"))))</x:f>
      </x:c>
    </x:row>
    <x:row r="50" ht="27" customHeight="1">
      <x:c r="A50" s="202"/>
      <x:c r="B50" s="202"/>
      <x:c r="C50" s="202"/>
      <x:c r="D50" s="202"/>
      <x:c r="E50" s="202"/>
      <x:c r="F50" s="202"/>
      <x:c r="G50" s="202"/>
      <x:c r="H50" s="202"/>
      <x:c r="I50" s="202"/>
      <x:c r="J50" s="202"/>
      <x:c r="K50" s="202"/>
      <x:c r="L50" s="202"/>
      <x:c r="M50" s="202"/>
      <x:c r="N50" s="12" t="str">
        <x:f>IF(AND(NOT(ISNUMBER(A50)),A50=""),IF(COUNTA(B50:M50)=0,"","Add anonymous ID"),IF(COUNT(P50:AA50)+COUNTIF(B50:M50,"N/O")=COUNTA(B50:M50),"Recorded","Check response code"))</x:f>
      </x:c>
      <x:c r="P50" t="str">
        <x:f>IF(AND(NOT(ISNUMBER(A50)),A50=""),"",IF(ISNUMBER(B50),IF(AND(B50&gt;=1,B50&lt;=4,MOD(B50,1)=0),B50,""),""))</x:f>
      </x:c>
      <x:c r="Q50" t="str">
        <x:f>IF(AND(NOT(ISNUMBER(A50)),A50=""),"",IF(ISNUMBER(C50),IF(AND(C50&gt;=1,C50&lt;=4,MOD(C50,1)=0),C50,""),""))</x:f>
      </x:c>
      <x:c r="R50" t="str">
        <x:f>IF(AND(NOT(ISNUMBER(A50)),A50=""),"",IF(ISNUMBER(D50),IF(AND(D50&gt;=1,D50&lt;=4,MOD(D50,1)=0),D50,""),""))</x:f>
      </x:c>
      <x:c r="S50" t="str">
        <x:f>IF(AND(NOT(ISNUMBER(A50)),A50=""),"",IF(ISNUMBER(E50),IF(AND(E50&gt;=1,E50&lt;=4,MOD(E50,1)=0),E50,""),""))</x:f>
      </x:c>
      <x:c r="T50" t="str">
        <x:f>IF(AND(NOT(ISNUMBER(A50)),A50=""),"",IF(ISNUMBER(F50),IF(AND(F50&gt;=1,F50&lt;=4,MOD(F50,1)=0),F50,""),""))</x:f>
      </x:c>
      <x:c r="U50" t="str">
        <x:f>IF(AND(NOT(ISNUMBER(A50)),A50=""),"",IF(ISNUMBER(G50),IF(AND(G50&gt;=1,G50&lt;=4,MOD(G50,1)=0),G50,""),""))</x:f>
      </x:c>
      <x:c r="V50" t="str">
        <x:f>IF(AND(NOT(ISNUMBER(A50)),A50=""),"",IF(ISNUMBER(H50),IF(AND(H50&gt;=1,H50&lt;=4,MOD(H50,1)=0),H50,""),""))</x:f>
      </x:c>
      <x:c r="W50" t="str">
        <x:f>IF(AND(NOT(ISNUMBER(A50)),A50=""),"",IF(ISNUMBER(I50),IF(AND(I50&gt;=1,I50&lt;=4,MOD(I50,1)=0),I50,""),""))</x:f>
      </x:c>
      <x:c r="X50" t="str">
        <x:f>IF(AND(NOT(ISNUMBER(A50)),A50=""),"",IF(ISNUMBER(J50),IF(AND(J50&gt;=1,J50&lt;=4,MOD(J50,1)=0),J50,""),""))</x:f>
      </x:c>
      <x:c r="Y50" t="str">
        <x:f>IF(AND(NOT(ISNUMBER(A50)),A50=""),"",IF(ISNUMBER(K50),IF(AND(K50&gt;=1,K50&lt;=4,MOD(K50,1)=0),K50,""),""))</x:f>
      </x:c>
      <x:c r="Z50" t="str">
        <x:f>IF(AND(NOT(ISNUMBER(A50)),A50=""),"",IF(ISNUMBER(L50),IF(AND(L50&gt;=1,L50&lt;=4,MOD(L50,1)=0),L50,""),""))</x:f>
      </x:c>
      <x:c r="AA50" t="str">
        <x:f>IF(AND(NOT(ISNUMBER(A50)),A50=""),"",IF(ISNUMBER(M50),IF(AND(M50&gt;=1,M50&lt;=4,MOD(M50,1)=0),M50,""),""))</x:f>
      </x:c>
      <x:c r="AB50" s="258" t="str">
        <x:f>IF(AND(NOT(ISNUMBER(A50)),A50=""),"",IF(AND(NOT(ISNUMBER(B50)),B50=""),"Missing",IF(B50="N/O","N/O",IF(ISNUMBER(P50),"Valid","Check"))))</x:f>
      </x:c>
      <x:c r="AC50" s="258" t="str">
        <x:f>IF(AND(NOT(ISNUMBER(A50)),A50=""),"",IF(AND(NOT(ISNUMBER(C50)),C50=""),"Missing",IF(C50="N/O","N/O",IF(ISNUMBER(Q50),"Valid","Check"))))</x:f>
      </x:c>
      <x:c r="AD50" s="258" t="str">
        <x:f>IF(AND(NOT(ISNUMBER(A50)),A50=""),"",IF(AND(NOT(ISNUMBER(D50)),D50=""),"Missing",IF(D50="N/O","N/O",IF(ISNUMBER(R50),"Valid","Check"))))</x:f>
      </x:c>
      <x:c r="AE50" s="258" t="str">
        <x:f>IF(AND(NOT(ISNUMBER(A50)),A50=""),"",IF(AND(NOT(ISNUMBER(E50)),E50=""),"Missing",IF(E50="N/O","N/O",IF(ISNUMBER(S50),"Valid","Check"))))</x:f>
      </x:c>
      <x:c r="AF50" s="258" t="str">
        <x:f>IF(AND(NOT(ISNUMBER(A50)),A50=""),"",IF(AND(NOT(ISNUMBER(F50)),F50=""),"Missing",IF(F50="N/O","N/O",IF(ISNUMBER(T50),"Valid","Check"))))</x:f>
      </x:c>
      <x:c r="AG50" s="258" t="str">
        <x:f>IF(AND(NOT(ISNUMBER(A50)),A50=""),"",IF(AND(NOT(ISNUMBER(G50)),G50=""),"Missing",IF(G50="N/O","N/O",IF(ISNUMBER(U50),"Valid","Check"))))</x:f>
      </x:c>
      <x:c r="AH50" s="258" t="str">
        <x:f>IF(AND(NOT(ISNUMBER(A50)),A50=""),"",IF(AND(NOT(ISNUMBER(H50)),H50=""),"Missing",IF(H50="N/O","N/O",IF(ISNUMBER(V50),"Valid","Check"))))</x:f>
      </x:c>
      <x:c r="AI50" s="258" t="str">
        <x:f>IF(AND(NOT(ISNUMBER(A50)),A50=""),"",IF(AND(NOT(ISNUMBER(I50)),I50=""),"Missing",IF(I50="N/O","N/O",IF(ISNUMBER(W50),"Valid","Check"))))</x:f>
      </x:c>
      <x:c r="AJ50" s="258" t="str">
        <x:f>IF(AND(NOT(ISNUMBER(A50)),A50=""),"",IF(AND(NOT(ISNUMBER(J50)),J50=""),"Missing",IF(J50="N/O","N/O",IF(ISNUMBER(X50),"Valid","Check"))))</x:f>
      </x:c>
      <x:c r="AK50" s="258" t="str">
        <x:f>IF(AND(NOT(ISNUMBER(A50)),A50=""),"",IF(AND(NOT(ISNUMBER(K50)),K50=""),"Missing",IF(K50="N/O","N/O",IF(ISNUMBER(Y50),"Valid","Check"))))</x:f>
      </x:c>
      <x:c r="AL50" s="258" t="str">
        <x:f>IF(AND(NOT(ISNUMBER(A50)),A50=""),"",IF(AND(NOT(ISNUMBER(L50)),L50=""),"Missing",IF(L50="N/O","N/O",IF(ISNUMBER(Z50),"Valid","Check"))))</x:f>
      </x:c>
      <x:c r="AM50" s="258" t="str">
        <x:f>IF(AND(NOT(ISNUMBER(A50)),A50=""),"",IF(AND(NOT(ISNUMBER(M50)),M50=""),"Missing",IF(M50="N/O","N/O",IF(ISNUMBER(AA50),"Valid","Check"))))</x:f>
      </x:c>
    </x:row>
    <x:row r="51" ht="27" customHeight="1">
      <x:c r="A51" s="202"/>
      <x:c r="B51" s="202"/>
      <x:c r="C51" s="202"/>
      <x:c r="D51" s="202"/>
      <x:c r="E51" s="202"/>
      <x:c r="F51" s="202"/>
      <x:c r="G51" s="202"/>
      <x:c r="H51" s="202"/>
      <x:c r="I51" s="202"/>
      <x:c r="J51" s="202"/>
      <x:c r="K51" s="202"/>
      <x:c r="L51" s="202"/>
      <x:c r="M51" s="202"/>
      <x:c r="N51" s="12" t="str">
        <x:f>IF(AND(NOT(ISNUMBER(A51)),A51=""),IF(COUNTA(B51:M51)=0,"","Add anonymous ID"),IF(COUNT(P51:AA51)+COUNTIF(B51:M51,"N/O")=COUNTA(B51:M51),"Recorded","Check response code"))</x:f>
      </x:c>
      <x:c r="P51" t="str">
        <x:f>IF(AND(NOT(ISNUMBER(A51)),A51=""),"",IF(ISNUMBER(B51),IF(AND(B51&gt;=1,B51&lt;=4,MOD(B51,1)=0),B51,""),""))</x:f>
      </x:c>
      <x:c r="Q51" t="str">
        <x:f>IF(AND(NOT(ISNUMBER(A51)),A51=""),"",IF(ISNUMBER(C51),IF(AND(C51&gt;=1,C51&lt;=4,MOD(C51,1)=0),C51,""),""))</x:f>
      </x:c>
      <x:c r="R51" t="str">
        <x:f>IF(AND(NOT(ISNUMBER(A51)),A51=""),"",IF(ISNUMBER(D51),IF(AND(D51&gt;=1,D51&lt;=4,MOD(D51,1)=0),D51,""),""))</x:f>
      </x:c>
      <x:c r="S51" t="str">
        <x:f>IF(AND(NOT(ISNUMBER(A51)),A51=""),"",IF(ISNUMBER(E51),IF(AND(E51&gt;=1,E51&lt;=4,MOD(E51,1)=0),E51,""),""))</x:f>
      </x:c>
      <x:c r="T51" t="str">
        <x:f>IF(AND(NOT(ISNUMBER(A51)),A51=""),"",IF(ISNUMBER(F51),IF(AND(F51&gt;=1,F51&lt;=4,MOD(F51,1)=0),F51,""),""))</x:f>
      </x:c>
      <x:c r="U51" t="str">
        <x:f>IF(AND(NOT(ISNUMBER(A51)),A51=""),"",IF(ISNUMBER(G51),IF(AND(G51&gt;=1,G51&lt;=4,MOD(G51,1)=0),G51,""),""))</x:f>
      </x:c>
      <x:c r="V51" t="str">
        <x:f>IF(AND(NOT(ISNUMBER(A51)),A51=""),"",IF(ISNUMBER(H51),IF(AND(H51&gt;=1,H51&lt;=4,MOD(H51,1)=0),H51,""),""))</x:f>
      </x:c>
      <x:c r="W51" t="str">
        <x:f>IF(AND(NOT(ISNUMBER(A51)),A51=""),"",IF(ISNUMBER(I51),IF(AND(I51&gt;=1,I51&lt;=4,MOD(I51,1)=0),I51,""),""))</x:f>
      </x:c>
      <x:c r="X51" t="str">
        <x:f>IF(AND(NOT(ISNUMBER(A51)),A51=""),"",IF(ISNUMBER(J51),IF(AND(J51&gt;=1,J51&lt;=4,MOD(J51,1)=0),J51,""),""))</x:f>
      </x:c>
      <x:c r="Y51" t="str">
        <x:f>IF(AND(NOT(ISNUMBER(A51)),A51=""),"",IF(ISNUMBER(K51),IF(AND(K51&gt;=1,K51&lt;=4,MOD(K51,1)=0),K51,""),""))</x:f>
      </x:c>
      <x:c r="Z51" t="str">
        <x:f>IF(AND(NOT(ISNUMBER(A51)),A51=""),"",IF(ISNUMBER(L51),IF(AND(L51&gt;=1,L51&lt;=4,MOD(L51,1)=0),L51,""),""))</x:f>
      </x:c>
      <x:c r="AA51" t="str">
        <x:f>IF(AND(NOT(ISNUMBER(A51)),A51=""),"",IF(ISNUMBER(M51),IF(AND(M51&gt;=1,M51&lt;=4,MOD(M51,1)=0),M51,""),""))</x:f>
      </x:c>
      <x:c r="AB51" s="258" t="str">
        <x:f>IF(AND(NOT(ISNUMBER(A51)),A51=""),"",IF(AND(NOT(ISNUMBER(B51)),B51=""),"Missing",IF(B51="N/O","N/O",IF(ISNUMBER(P51),"Valid","Check"))))</x:f>
      </x:c>
      <x:c r="AC51" s="258" t="str">
        <x:f>IF(AND(NOT(ISNUMBER(A51)),A51=""),"",IF(AND(NOT(ISNUMBER(C51)),C51=""),"Missing",IF(C51="N/O","N/O",IF(ISNUMBER(Q51),"Valid","Check"))))</x:f>
      </x:c>
      <x:c r="AD51" s="258" t="str">
        <x:f>IF(AND(NOT(ISNUMBER(A51)),A51=""),"",IF(AND(NOT(ISNUMBER(D51)),D51=""),"Missing",IF(D51="N/O","N/O",IF(ISNUMBER(R51),"Valid","Check"))))</x:f>
      </x:c>
      <x:c r="AE51" s="258" t="str">
        <x:f>IF(AND(NOT(ISNUMBER(A51)),A51=""),"",IF(AND(NOT(ISNUMBER(E51)),E51=""),"Missing",IF(E51="N/O","N/O",IF(ISNUMBER(S51),"Valid","Check"))))</x:f>
      </x:c>
      <x:c r="AF51" s="258" t="str">
        <x:f>IF(AND(NOT(ISNUMBER(A51)),A51=""),"",IF(AND(NOT(ISNUMBER(F51)),F51=""),"Missing",IF(F51="N/O","N/O",IF(ISNUMBER(T51),"Valid","Check"))))</x:f>
      </x:c>
      <x:c r="AG51" s="258" t="str">
        <x:f>IF(AND(NOT(ISNUMBER(A51)),A51=""),"",IF(AND(NOT(ISNUMBER(G51)),G51=""),"Missing",IF(G51="N/O","N/O",IF(ISNUMBER(U51),"Valid","Check"))))</x:f>
      </x:c>
      <x:c r="AH51" s="258" t="str">
        <x:f>IF(AND(NOT(ISNUMBER(A51)),A51=""),"",IF(AND(NOT(ISNUMBER(H51)),H51=""),"Missing",IF(H51="N/O","N/O",IF(ISNUMBER(V51),"Valid","Check"))))</x:f>
      </x:c>
      <x:c r="AI51" s="258" t="str">
        <x:f>IF(AND(NOT(ISNUMBER(A51)),A51=""),"",IF(AND(NOT(ISNUMBER(I51)),I51=""),"Missing",IF(I51="N/O","N/O",IF(ISNUMBER(W51),"Valid","Check"))))</x:f>
      </x:c>
      <x:c r="AJ51" s="258" t="str">
        <x:f>IF(AND(NOT(ISNUMBER(A51)),A51=""),"",IF(AND(NOT(ISNUMBER(J51)),J51=""),"Missing",IF(J51="N/O","N/O",IF(ISNUMBER(X51),"Valid","Check"))))</x:f>
      </x:c>
      <x:c r="AK51" s="258" t="str">
        <x:f>IF(AND(NOT(ISNUMBER(A51)),A51=""),"",IF(AND(NOT(ISNUMBER(K51)),K51=""),"Missing",IF(K51="N/O","N/O",IF(ISNUMBER(Y51),"Valid","Check"))))</x:f>
      </x:c>
      <x:c r="AL51" s="258" t="str">
        <x:f>IF(AND(NOT(ISNUMBER(A51)),A51=""),"",IF(AND(NOT(ISNUMBER(L51)),L51=""),"Missing",IF(L51="N/O","N/O",IF(ISNUMBER(Z51),"Valid","Check"))))</x:f>
      </x:c>
      <x:c r="AM51" s="258" t="str">
        <x:f>IF(AND(NOT(ISNUMBER(A51)),A51=""),"",IF(AND(NOT(ISNUMBER(M51)),M51=""),"Missing",IF(M51="N/O","N/O",IF(ISNUMBER(AA51),"Valid","Check"))))</x:f>
      </x:c>
    </x:row>
    <x:row r="52" ht="27" customHeight="1">
      <x:c r="A52" s="202"/>
      <x:c r="B52" s="202"/>
      <x:c r="C52" s="202"/>
      <x:c r="D52" s="202"/>
      <x:c r="E52" s="202"/>
      <x:c r="F52" s="202"/>
      <x:c r="G52" s="202"/>
      <x:c r="H52" s="202"/>
      <x:c r="I52" s="202"/>
      <x:c r="J52" s="202"/>
      <x:c r="K52" s="202"/>
      <x:c r="L52" s="202"/>
      <x:c r="M52" s="202"/>
      <x:c r="N52" s="12" t="str">
        <x:f>IF(AND(NOT(ISNUMBER(A52)),A52=""),IF(COUNTA(B52:M52)=0,"","Add anonymous ID"),IF(COUNT(P52:AA52)+COUNTIF(B52:M52,"N/O")=COUNTA(B52:M52),"Recorded","Check response code"))</x:f>
      </x:c>
      <x:c r="P52" t="str">
        <x:f>IF(AND(NOT(ISNUMBER(A52)),A52=""),"",IF(ISNUMBER(B52),IF(AND(B52&gt;=1,B52&lt;=4,MOD(B52,1)=0),B52,""),""))</x:f>
      </x:c>
      <x:c r="Q52" t="str">
        <x:f>IF(AND(NOT(ISNUMBER(A52)),A52=""),"",IF(ISNUMBER(C52),IF(AND(C52&gt;=1,C52&lt;=4,MOD(C52,1)=0),C52,""),""))</x:f>
      </x:c>
      <x:c r="R52" t="str">
        <x:f>IF(AND(NOT(ISNUMBER(A52)),A52=""),"",IF(ISNUMBER(D52),IF(AND(D52&gt;=1,D52&lt;=4,MOD(D52,1)=0),D52,""),""))</x:f>
      </x:c>
      <x:c r="S52" t="str">
        <x:f>IF(AND(NOT(ISNUMBER(A52)),A52=""),"",IF(ISNUMBER(E52),IF(AND(E52&gt;=1,E52&lt;=4,MOD(E52,1)=0),E52,""),""))</x:f>
      </x:c>
      <x:c r="T52" t="str">
        <x:f>IF(AND(NOT(ISNUMBER(A52)),A52=""),"",IF(ISNUMBER(F52),IF(AND(F52&gt;=1,F52&lt;=4,MOD(F52,1)=0),F52,""),""))</x:f>
      </x:c>
      <x:c r="U52" t="str">
        <x:f>IF(AND(NOT(ISNUMBER(A52)),A52=""),"",IF(ISNUMBER(G52),IF(AND(G52&gt;=1,G52&lt;=4,MOD(G52,1)=0),G52,""),""))</x:f>
      </x:c>
      <x:c r="V52" t="str">
        <x:f>IF(AND(NOT(ISNUMBER(A52)),A52=""),"",IF(ISNUMBER(H52),IF(AND(H52&gt;=1,H52&lt;=4,MOD(H52,1)=0),H52,""),""))</x:f>
      </x:c>
      <x:c r="W52" t="str">
        <x:f>IF(AND(NOT(ISNUMBER(A52)),A52=""),"",IF(ISNUMBER(I52),IF(AND(I52&gt;=1,I52&lt;=4,MOD(I52,1)=0),I52,""),""))</x:f>
      </x:c>
      <x:c r="X52" t="str">
        <x:f>IF(AND(NOT(ISNUMBER(A52)),A52=""),"",IF(ISNUMBER(J52),IF(AND(J52&gt;=1,J52&lt;=4,MOD(J52,1)=0),J52,""),""))</x:f>
      </x:c>
      <x:c r="Y52" t="str">
        <x:f>IF(AND(NOT(ISNUMBER(A52)),A52=""),"",IF(ISNUMBER(K52),IF(AND(K52&gt;=1,K52&lt;=4,MOD(K52,1)=0),K52,""),""))</x:f>
      </x:c>
      <x:c r="Z52" t="str">
        <x:f>IF(AND(NOT(ISNUMBER(A52)),A52=""),"",IF(ISNUMBER(L52),IF(AND(L52&gt;=1,L52&lt;=4,MOD(L52,1)=0),L52,""),""))</x:f>
      </x:c>
      <x:c r="AA52" t="str">
        <x:f>IF(AND(NOT(ISNUMBER(A52)),A52=""),"",IF(ISNUMBER(M52),IF(AND(M52&gt;=1,M52&lt;=4,MOD(M52,1)=0),M52,""),""))</x:f>
      </x:c>
      <x:c r="AB52" s="258" t="str">
        <x:f>IF(AND(NOT(ISNUMBER(A52)),A52=""),"",IF(AND(NOT(ISNUMBER(B52)),B52=""),"Missing",IF(B52="N/O","N/O",IF(ISNUMBER(P52),"Valid","Check"))))</x:f>
      </x:c>
      <x:c r="AC52" s="258" t="str">
        <x:f>IF(AND(NOT(ISNUMBER(A52)),A52=""),"",IF(AND(NOT(ISNUMBER(C52)),C52=""),"Missing",IF(C52="N/O","N/O",IF(ISNUMBER(Q52),"Valid","Check"))))</x:f>
      </x:c>
      <x:c r="AD52" s="258" t="str">
        <x:f>IF(AND(NOT(ISNUMBER(A52)),A52=""),"",IF(AND(NOT(ISNUMBER(D52)),D52=""),"Missing",IF(D52="N/O","N/O",IF(ISNUMBER(R52),"Valid","Check"))))</x:f>
      </x:c>
      <x:c r="AE52" s="258" t="str">
        <x:f>IF(AND(NOT(ISNUMBER(A52)),A52=""),"",IF(AND(NOT(ISNUMBER(E52)),E52=""),"Missing",IF(E52="N/O","N/O",IF(ISNUMBER(S52),"Valid","Check"))))</x:f>
      </x:c>
      <x:c r="AF52" s="258" t="str">
        <x:f>IF(AND(NOT(ISNUMBER(A52)),A52=""),"",IF(AND(NOT(ISNUMBER(F52)),F52=""),"Missing",IF(F52="N/O","N/O",IF(ISNUMBER(T52),"Valid","Check"))))</x:f>
      </x:c>
      <x:c r="AG52" s="258" t="str">
        <x:f>IF(AND(NOT(ISNUMBER(A52)),A52=""),"",IF(AND(NOT(ISNUMBER(G52)),G52=""),"Missing",IF(G52="N/O","N/O",IF(ISNUMBER(U52),"Valid","Check"))))</x:f>
      </x:c>
      <x:c r="AH52" s="258" t="str">
        <x:f>IF(AND(NOT(ISNUMBER(A52)),A52=""),"",IF(AND(NOT(ISNUMBER(H52)),H52=""),"Missing",IF(H52="N/O","N/O",IF(ISNUMBER(V52),"Valid","Check"))))</x:f>
      </x:c>
      <x:c r="AI52" s="258" t="str">
        <x:f>IF(AND(NOT(ISNUMBER(A52)),A52=""),"",IF(AND(NOT(ISNUMBER(I52)),I52=""),"Missing",IF(I52="N/O","N/O",IF(ISNUMBER(W52),"Valid","Check"))))</x:f>
      </x:c>
      <x:c r="AJ52" s="258" t="str">
        <x:f>IF(AND(NOT(ISNUMBER(A52)),A52=""),"",IF(AND(NOT(ISNUMBER(J52)),J52=""),"Missing",IF(J52="N/O","N/O",IF(ISNUMBER(X52),"Valid","Check"))))</x:f>
      </x:c>
      <x:c r="AK52" s="258" t="str">
        <x:f>IF(AND(NOT(ISNUMBER(A52)),A52=""),"",IF(AND(NOT(ISNUMBER(K52)),K52=""),"Missing",IF(K52="N/O","N/O",IF(ISNUMBER(Y52),"Valid","Check"))))</x:f>
      </x:c>
      <x:c r="AL52" s="258" t="str">
        <x:f>IF(AND(NOT(ISNUMBER(A52)),A52=""),"",IF(AND(NOT(ISNUMBER(L52)),L52=""),"Missing",IF(L52="N/O","N/O",IF(ISNUMBER(Z52),"Valid","Check"))))</x:f>
      </x:c>
      <x:c r="AM52" s="258" t="str">
        <x:f>IF(AND(NOT(ISNUMBER(A52)),A52=""),"",IF(AND(NOT(ISNUMBER(M52)),M52=""),"Missing",IF(M52="N/O","N/O",IF(ISNUMBER(AA52),"Valid","Check"))))</x:f>
      </x:c>
    </x:row>
    <x:row r="53" ht="27" customHeight="1">
      <x:c r="A53" s="202"/>
      <x:c r="B53" s="202"/>
      <x:c r="C53" s="202"/>
      <x:c r="D53" s="202"/>
      <x:c r="E53" s="202"/>
      <x:c r="F53" s="202"/>
      <x:c r="G53" s="202"/>
      <x:c r="H53" s="202"/>
      <x:c r="I53" s="202"/>
      <x:c r="J53" s="202"/>
      <x:c r="K53" s="202"/>
      <x:c r="L53" s="202"/>
      <x:c r="M53" s="202"/>
      <x:c r="N53" s="12" t="str">
        <x:f>IF(AND(NOT(ISNUMBER(A53)),A53=""),IF(COUNTA(B53:M53)=0,"","Add anonymous ID"),IF(COUNT(P53:AA53)+COUNTIF(B53:M53,"N/O")=COUNTA(B53:M53),"Recorded","Check response code"))</x:f>
      </x:c>
      <x:c r="P53" t="str">
        <x:f>IF(AND(NOT(ISNUMBER(A53)),A53=""),"",IF(ISNUMBER(B53),IF(AND(B53&gt;=1,B53&lt;=4,MOD(B53,1)=0),B53,""),""))</x:f>
      </x:c>
      <x:c r="Q53" t="str">
        <x:f>IF(AND(NOT(ISNUMBER(A53)),A53=""),"",IF(ISNUMBER(C53),IF(AND(C53&gt;=1,C53&lt;=4,MOD(C53,1)=0),C53,""),""))</x:f>
      </x:c>
      <x:c r="R53" t="str">
        <x:f>IF(AND(NOT(ISNUMBER(A53)),A53=""),"",IF(ISNUMBER(D53),IF(AND(D53&gt;=1,D53&lt;=4,MOD(D53,1)=0),D53,""),""))</x:f>
      </x:c>
      <x:c r="S53" t="str">
        <x:f>IF(AND(NOT(ISNUMBER(A53)),A53=""),"",IF(ISNUMBER(E53),IF(AND(E53&gt;=1,E53&lt;=4,MOD(E53,1)=0),E53,""),""))</x:f>
      </x:c>
      <x:c r="T53" t="str">
        <x:f>IF(AND(NOT(ISNUMBER(A53)),A53=""),"",IF(ISNUMBER(F53),IF(AND(F53&gt;=1,F53&lt;=4,MOD(F53,1)=0),F53,""),""))</x:f>
      </x:c>
      <x:c r="U53" t="str">
        <x:f>IF(AND(NOT(ISNUMBER(A53)),A53=""),"",IF(ISNUMBER(G53),IF(AND(G53&gt;=1,G53&lt;=4,MOD(G53,1)=0),G53,""),""))</x:f>
      </x:c>
      <x:c r="V53" t="str">
        <x:f>IF(AND(NOT(ISNUMBER(A53)),A53=""),"",IF(ISNUMBER(H53),IF(AND(H53&gt;=1,H53&lt;=4,MOD(H53,1)=0),H53,""),""))</x:f>
      </x:c>
      <x:c r="W53" t="str">
        <x:f>IF(AND(NOT(ISNUMBER(A53)),A53=""),"",IF(ISNUMBER(I53),IF(AND(I53&gt;=1,I53&lt;=4,MOD(I53,1)=0),I53,""),""))</x:f>
      </x:c>
      <x:c r="X53" t="str">
        <x:f>IF(AND(NOT(ISNUMBER(A53)),A53=""),"",IF(ISNUMBER(J53),IF(AND(J53&gt;=1,J53&lt;=4,MOD(J53,1)=0),J53,""),""))</x:f>
      </x:c>
      <x:c r="Y53" t="str">
        <x:f>IF(AND(NOT(ISNUMBER(A53)),A53=""),"",IF(ISNUMBER(K53),IF(AND(K53&gt;=1,K53&lt;=4,MOD(K53,1)=0),K53,""),""))</x:f>
      </x:c>
      <x:c r="Z53" t="str">
        <x:f>IF(AND(NOT(ISNUMBER(A53)),A53=""),"",IF(ISNUMBER(L53),IF(AND(L53&gt;=1,L53&lt;=4,MOD(L53,1)=0),L53,""),""))</x:f>
      </x:c>
      <x:c r="AA53" t="str">
        <x:f>IF(AND(NOT(ISNUMBER(A53)),A53=""),"",IF(ISNUMBER(M53),IF(AND(M53&gt;=1,M53&lt;=4,MOD(M53,1)=0),M53,""),""))</x:f>
      </x:c>
      <x:c r="AB53" s="258" t="str">
        <x:f>IF(AND(NOT(ISNUMBER(A53)),A53=""),"",IF(AND(NOT(ISNUMBER(B53)),B53=""),"Missing",IF(B53="N/O","N/O",IF(ISNUMBER(P53),"Valid","Check"))))</x:f>
      </x:c>
      <x:c r="AC53" s="258" t="str">
        <x:f>IF(AND(NOT(ISNUMBER(A53)),A53=""),"",IF(AND(NOT(ISNUMBER(C53)),C53=""),"Missing",IF(C53="N/O","N/O",IF(ISNUMBER(Q53),"Valid","Check"))))</x:f>
      </x:c>
      <x:c r="AD53" s="258" t="str">
        <x:f>IF(AND(NOT(ISNUMBER(A53)),A53=""),"",IF(AND(NOT(ISNUMBER(D53)),D53=""),"Missing",IF(D53="N/O","N/O",IF(ISNUMBER(R53),"Valid","Check"))))</x:f>
      </x:c>
      <x:c r="AE53" s="258" t="str">
        <x:f>IF(AND(NOT(ISNUMBER(A53)),A53=""),"",IF(AND(NOT(ISNUMBER(E53)),E53=""),"Missing",IF(E53="N/O","N/O",IF(ISNUMBER(S53),"Valid","Check"))))</x:f>
      </x:c>
      <x:c r="AF53" s="258" t="str">
        <x:f>IF(AND(NOT(ISNUMBER(A53)),A53=""),"",IF(AND(NOT(ISNUMBER(F53)),F53=""),"Missing",IF(F53="N/O","N/O",IF(ISNUMBER(T53),"Valid","Check"))))</x:f>
      </x:c>
      <x:c r="AG53" s="258" t="str">
        <x:f>IF(AND(NOT(ISNUMBER(A53)),A53=""),"",IF(AND(NOT(ISNUMBER(G53)),G53=""),"Missing",IF(G53="N/O","N/O",IF(ISNUMBER(U53),"Valid","Check"))))</x:f>
      </x:c>
      <x:c r="AH53" s="258" t="str">
        <x:f>IF(AND(NOT(ISNUMBER(A53)),A53=""),"",IF(AND(NOT(ISNUMBER(H53)),H53=""),"Missing",IF(H53="N/O","N/O",IF(ISNUMBER(V53),"Valid","Check"))))</x:f>
      </x:c>
      <x:c r="AI53" s="258" t="str">
        <x:f>IF(AND(NOT(ISNUMBER(A53)),A53=""),"",IF(AND(NOT(ISNUMBER(I53)),I53=""),"Missing",IF(I53="N/O","N/O",IF(ISNUMBER(W53),"Valid","Check"))))</x:f>
      </x:c>
      <x:c r="AJ53" s="258" t="str">
        <x:f>IF(AND(NOT(ISNUMBER(A53)),A53=""),"",IF(AND(NOT(ISNUMBER(J53)),J53=""),"Missing",IF(J53="N/O","N/O",IF(ISNUMBER(X53),"Valid","Check"))))</x:f>
      </x:c>
      <x:c r="AK53" s="258" t="str">
        <x:f>IF(AND(NOT(ISNUMBER(A53)),A53=""),"",IF(AND(NOT(ISNUMBER(K53)),K53=""),"Missing",IF(K53="N/O","N/O",IF(ISNUMBER(Y53),"Valid","Check"))))</x:f>
      </x:c>
      <x:c r="AL53" s="258" t="str">
        <x:f>IF(AND(NOT(ISNUMBER(A53)),A53=""),"",IF(AND(NOT(ISNUMBER(L53)),L53=""),"Missing",IF(L53="N/O","N/O",IF(ISNUMBER(Z53),"Valid","Check"))))</x:f>
      </x:c>
      <x:c r="AM53" s="258" t="str">
        <x:f>IF(AND(NOT(ISNUMBER(A53)),A53=""),"",IF(AND(NOT(ISNUMBER(M53)),M53=""),"Missing",IF(M53="N/O","N/O",IF(ISNUMBER(AA53),"Valid","Check"))))</x:f>
      </x:c>
    </x:row>
    <x:row r="54" ht="27" customHeight="1">
      <x:c r="A54" s="202"/>
      <x:c r="B54" s="202"/>
      <x:c r="C54" s="202"/>
      <x:c r="D54" s="202"/>
      <x:c r="E54" s="202"/>
      <x:c r="F54" s="202"/>
      <x:c r="G54" s="202"/>
      <x:c r="H54" s="202"/>
      <x:c r="I54" s="202"/>
      <x:c r="J54" s="202"/>
      <x:c r="K54" s="202"/>
      <x:c r="L54" s="202"/>
      <x:c r="M54" s="202"/>
      <x:c r="N54" s="12" t="str">
        <x:f>IF(AND(NOT(ISNUMBER(A54)),A54=""),IF(COUNTA(B54:M54)=0,"","Add anonymous ID"),IF(COUNT(P54:AA54)+COUNTIF(B54:M54,"N/O")=COUNTA(B54:M54),"Recorded","Check response code"))</x:f>
      </x:c>
      <x:c r="P54" t="str">
        <x:f>IF(AND(NOT(ISNUMBER(A54)),A54=""),"",IF(ISNUMBER(B54),IF(AND(B54&gt;=1,B54&lt;=4,MOD(B54,1)=0),B54,""),""))</x:f>
      </x:c>
      <x:c r="Q54" t="str">
        <x:f>IF(AND(NOT(ISNUMBER(A54)),A54=""),"",IF(ISNUMBER(C54),IF(AND(C54&gt;=1,C54&lt;=4,MOD(C54,1)=0),C54,""),""))</x:f>
      </x:c>
      <x:c r="R54" t="str">
        <x:f>IF(AND(NOT(ISNUMBER(A54)),A54=""),"",IF(ISNUMBER(D54),IF(AND(D54&gt;=1,D54&lt;=4,MOD(D54,1)=0),D54,""),""))</x:f>
      </x:c>
      <x:c r="S54" t="str">
        <x:f>IF(AND(NOT(ISNUMBER(A54)),A54=""),"",IF(ISNUMBER(E54),IF(AND(E54&gt;=1,E54&lt;=4,MOD(E54,1)=0),E54,""),""))</x:f>
      </x:c>
      <x:c r="T54" t="str">
        <x:f>IF(AND(NOT(ISNUMBER(A54)),A54=""),"",IF(ISNUMBER(F54),IF(AND(F54&gt;=1,F54&lt;=4,MOD(F54,1)=0),F54,""),""))</x:f>
      </x:c>
      <x:c r="U54" t="str">
        <x:f>IF(AND(NOT(ISNUMBER(A54)),A54=""),"",IF(ISNUMBER(G54),IF(AND(G54&gt;=1,G54&lt;=4,MOD(G54,1)=0),G54,""),""))</x:f>
      </x:c>
      <x:c r="V54" t="str">
        <x:f>IF(AND(NOT(ISNUMBER(A54)),A54=""),"",IF(ISNUMBER(H54),IF(AND(H54&gt;=1,H54&lt;=4,MOD(H54,1)=0),H54,""),""))</x:f>
      </x:c>
      <x:c r="W54" t="str">
        <x:f>IF(AND(NOT(ISNUMBER(A54)),A54=""),"",IF(ISNUMBER(I54),IF(AND(I54&gt;=1,I54&lt;=4,MOD(I54,1)=0),I54,""),""))</x:f>
      </x:c>
      <x:c r="X54" t="str">
        <x:f>IF(AND(NOT(ISNUMBER(A54)),A54=""),"",IF(ISNUMBER(J54),IF(AND(J54&gt;=1,J54&lt;=4,MOD(J54,1)=0),J54,""),""))</x:f>
      </x:c>
      <x:c r="Y54" t="str">
        <x:f>IF(AND(NOT(ISNUMBER(A54)),A54=""),"",IF(ISNUMBER(K54),IF(AND(K54&gt;=1,K54&lt;=4,MOD(K54,1)=0),K54,""),""))</x:f>
      </x:c>
      <x:c r="Z54" t="str">
        <x:f>IF(AND(NOT(ISNUMBER(A54)),A54=""),"",IF(ISNUMBER(L54),IF(AND(L54&gt;=1,L54&lt;=4,MOD(L54,1)=0),L54,""),""))</x:f>
      </x:c>
      <x:c r="AA54" t="str">
        <x:f>IF(AND(NOT(ISNUMBER(A54)),A54=""),"",IF(ISNUMBER(M54),IF(AND(M54&gt;=1,M54&lt;=4,MOD(M54,1)=0),M54,""),""))</x:f>
      </x:c>
      <x:c r="AB54" s="258" t="str">
        <x:f>IF(AND(NOT(ISNUMBER(A54)),A54=""),"",IF(AND(NOT(ISNUMBER(B54)),B54=""),"Missing",IF(B54="N/O","N/O",IF(ISNUMBER(P54),"Valid","Check"))))</x:f>
      </x:c>
      <x:c r="AC54" s="258" t="str">
        <x:f>IF(AND(NOT(ISNUMBER(A54)),A54=""),"",IF(AND(NOT(ISNUMBER(C54)),C54=""),"Missing",IF(C54="N/O","N/O",IF(ISNUMBER(Q54),"Valid","Check"))))</x:f>
      </x:c>
      <x:c r="AD54" s="258" t="str">
        <x:f>IF(AND(NOT(ISNUMBER(A54)),A54=""),"",IF(AND(NOT(ISNUMBER(D54)),D54=""),"Missing",IF(D54="N/O","N/O",IF(ISNUMBER(R54),"Valid","Check"))))</x:f>
      </x:c>
      <x:c r="AE54" s="258" t="str">
        <x:f>IF(AND(NOT(ISNUMBER(A54)),A54=""),"",IF(AND(NOT(ISNUMBER(E54)),E54=""),"Missing",IF(E54="N/O","N/O",IF(ISNUMBER(S54),"Valid","Check"))))</x:f>
      </x:c>
      <x:c r="AF54" s="258" t="str">
        <x:f>IF(AND(NOT(ISNUMBER(A54)),A54=""),"",IF(AND(NOT(ISNUMBER(F54)),F54=""),"Missing",IF(F54="N/O","N/O",IF(ISNUMBER(T54),"Valid","Check"))))</x:f>
      </x:c>
      <x:c r="AG54" s="258" t="str">
        <x:f>IF(AND(NOT(ISNUMBER(A54)),A54=""),"",IF(AND(NOT(ISNUMBER(G54)),G54=""),"Missing",IF(G54="N/O","N/O",IF(ISNUMBER(U54),"Valid","Check"))))</x:f>
      </x:c>
      <x:c r="AH54" s="258" t="str">
        <x:f>IF(AND(NOT(ISNUMBER(A54)),A54=""),"",IF(AND(NOT(ISNUMBER(H54)),H54=""),"Missing",IF(H54="N/O","N/O",IF(ISNUMBER(V54),"Valid","Check"))))</x:f>
      </x:c>
      <x:c r="AI54" s="258" t="str">
        <x:f>IF(AND(NOT(ISNUMBER(A54)),A54=""),"",IF(AND(NOT(ISNUMBER(I54)),I54=""),"Missing",IF(I54="N/O","N/O",IF(ISNUMBER(W54),"Valid","Check"))))</x:f>
      </x:c>
      <x:c r="AJ54" s="258" t="str">
        <x:f>IF(AND(NOT(ISNUMBER(A54)),A54=""),"",IF(AND(NOT(ISNUMBER(J54)),J54=""),"Missing",IF(J54="N/O","N/O",IF(ISNUMBER(X54),"Valid","Check"))))</x:f>
      </x:c>
      <x:c r="AK54" s="258" t="str">
        <x:f>IF(AND(NOT(ISNUMBER(A54)),A54=""),"",IF(AND(NOT(ISNUMBER(K54)),K54=""),"Missing",IF(K54="N/O","N/O",IF(ISNUMBER(Y54),"Valid","Check"))))</x:f>
      </x:c>
      <x:c r="AL54" s="258" t="str">
        <x:f>IF(AND(NOT(ISNUMBER(A54)),A54=""),"",IF(AND(NOT(ISNUMBER(L54)),L54=""),"Missing",IF(L54="N/O","N/O",IF(ISNUMBER(Z54),"Valid","Check"))))</x:f>
      </x:c>
      <x:c r="AM54" s="258" t="str">
        <x:f>IF(AND(NOT(ISNUMBER(A54)),A54=""),"",IF(AND(NOT(ISNUMBER(M54)),M54=""),"Missing",IF(M54="N/O","N/O",IF(ISNUMBER(AA54),"Valid","Check"))))</x:f>
      </x:c>
    </x:row>
    <x:row r="55" ht="27" customHeight="1">
      <x:c r="A55" s="202"/>
      <x:c r="B55" s="202"/>
      <x:c r="C55" s="202"/>
      <x:c r="D55" s="202"/>
      <x:c r="E55" s="202"/>
      <x:c r="F55" s="202"/>
      <x:c r="G55" s="202"/>
      <x:c r="H55" s="202"/>
      <x:c r="I55" s="202"/>
      <x:c r="J55" s="202"/>
      <x:c r="K55" s="202"/>
      <x:c r="L55" s="202"/>
      <x:c r="M55" s="202"/>
      <x:c r="N55" s="12" t="str">
        <x:f>IF(AND(NOT(ISNUMBER(A55)),A55=""),IF(COUNTA(B55:M55)=0,"","Add anonymous ID"),IF(COUNT(P55:AA55)+COUNTIF(B55:M55,"N/O")=COUNTA(B55:M55),"Recorded","Check response code"))</x:f>
      </x:c>
      <x:c r="P55" t="str">
        <x:f>IF(AND(NOT(ISNUMBER(A55)),A55=""),"",IF(ISNUMBER(B55),IF(AND(B55&gt;=1,B55&lt;=4,MOD(B55,1)=0),B55,""),""))</x:f>
      </x:c>
      <x:c r="Q55" t="str">
        <x:f>IF(AND(NOT(ISNUMBER(A55)),A55=""),"",IF(ISNUMBER(C55),IF(AND(C55&gt;=1,C55&lt;=4,MOD(C55,1)=0),C55,""),""))</x:f>
      </x:c>
      <x:c r="R55" t="str">
        <x:f>IF(AND(NOT(ISNUMBER(A55)),A55=""),"",IF(ISNUMBER(D55),IF(AND(D55&gt;=1,D55&lt;=4,MOD(D55,1)=0),D55,""),""))</x:f>
      </x:c>
      <x:c r="S55" t="str">
        <x:f>IF(AND(NOT(ISNUMBER(A55)),A55=""),"",IF(ISNUMBER(E55),IF(AND(E55&gt;=1,E55&lt;=4,MOD(E55,1)=0),E55,""),""))</x:f>
      </x:c>
      <x:c r="T55" t="str">
        <x:f>IF(AND(NOT(ISNUMBER(A55)),A55=""),"",IF(ISNUMBER(F55),IF(AND(F55&gt;=1,F55&lt;=4,MOD(F55,1)=0),F55,""),""))</x:f>
      </x:c>
      <x:c r="U55" t="str">
        <x:f>IF(AND(NOT(ISNUMBER(A55)),A55=""),"",IF(ISNUMBER(G55),IF(AND(G55&gt;=1,G55&lt;=4,MOD(G55,1)=0),G55,""),""))</x:f>
      </x:c>
      <x:c r="V55" t="str">
        <x:f>IF(AND(NOT(ISNUMBER(A55)),A55=""),"",IF(ISNUMBER(H55),IF(AND(H55&gt;=1,H55&lt;=4,MOD(H55,1)=0),H55,""),""))</x:f>
      </x:c>
      <x:c r="W55" t="str">
        <x:f>IF(AND(NOT(ISNUMBER(A55)),A55=""),"",IF(ISNUMBER(I55),IF(AND(I55&gt;=1,I55&lt;=4,MOD(I55,1)=0),I55,""),""))</x:f>
      </x:c>
      <x:c r="X55" t="str">
        <x:f>IF(AND(NOT(ISNUMBER(A55)),A55=""),"",IF(ISNUMBER(J55),IF(AND(J55&gt;=1,J55&lt;=4,MOD(J55,1)=0),J55,""),""))</x:f>
      </x:c>
      <x:c r="Y55" t="str">
        <x:f>IF(AND(NOT(ISNUMBER(A55)),A55=""),"",IF(ISNUMBER(K55),IF(AND(K55&gt;=1,K55&lt;=4,MOD(K55,1)=0),K55,""),""))</x:f>
      </x:c>
      <x:c r="Z55" t="str">
        <x:f>IF(AND(NOT(ISNUMBER(A55)),A55=""),"",IF(ISNUMBER(L55),IF(AND(L55&gt;=1,L55&lt;=4,MOD(L55,1)=0),L55,""),""))</x:f>
      </x:c>
      <x:c r="AA55" t="str">
        <x:f>IF(AND(NOT(ISNUMBER(A55)),A55=""),"",IF(ISNUMBER(M55),IF(AND(M55&gt;=1,M55&lt;=4,MOD(M55,1)=0),M55,""),""))</x:f>
      </x:c>
      <x:c r="AB55" s="258" t="str">
        <x:f>IF(AND(NOT(ISNUMBER(A55)),A55=""),"",IF(AND(NOT(ISNUMBER(B55)),B55=""),"Missing",IF(B55="N/O","N/O",IF(ISNUMBER(P55),"Valid","Check"))))</x:f>
      </x:c>
      <x:c r="AC55" s="258" t="str">
        <x:f>IF(AND(NOT(ISNUMBER(A55)),A55=""),"",IF(AND(NOT(ISNUMBER(C55)),C55=""),"Missing",IF(C55="N/O","N/O",IF(ISNUMBER(Q55),"Valid","Check"))))</x:f>
      </x:c>
      <x:c r="AD55" s="258" t="str">
        <x:f>IF(AND(NOT(ISNUMBER(A55)),A55=""),"",IF(AND(NOT(ISNUMBER(D55)),D55=""),"Missing",IF(D55="N/O","N/O",IF(ISNUMBER(R55),"Valid","Check"))))</x:f>
      </x:c>
      <x:c r="AE55" s="258" t="str">
        <x:f>IF(AND(NOT(ISNUMBER(A55)),A55=""),"",IF(AND(NOT(ISNUMBER(E55)),E55=""),"Missing",IF(E55="N/O","N/O",IF(ISNUMBER(S55),"Valid","Check"))))</x:f>
      </x:c>
      <x:c r="AF55" s="258" t="str">
        <x:f>IF(AND(NOT(ISNUMBER(A55)),A55=""),"",IF(AND(NOT(ISNUMBER(F55)),F55=""),"Missing",IF(F55="N/O","N/O",IF(ISNUMBER(T55),"Valid","Check"))))</x:f>
      </x:c>
      <x:c r="AG55" s="258" t="str">
        <x:f>IF(AND(NOT(ISNUMBER(A55)),A55=""),"",IF(AND(NOT(ISNUMBER(G55)),G55=""),"Missing",IF(G55="N/O","N/O",IF(ISNUMBER(U55),"Valid","Check"))))</x:f>
      </x:c>
      <x:c r="AH55" s="258" t="str">
        <x:f>IF(AND(NOT(ISNUMBER(A55)),A55=""),"",IF(AND(NOT(ISNUMBER(H55)),H55=""),"Missing",IF(H55="N/O","N/O",IF(ISNUMBER(V55),"Valid","Check"))))</x:f>
      </x:c>
      <x:c r="AI55" s="258" t="str">
        <x:f>IF(AND(NOT(ISNUMBER(A55)),A55=""),"",IF(AND(NOT(ISNUMBER(I55)),I55=""),"Missing",IF(I55="N/O","N/O",IF(ISNUMBER(W55),"Valid","Check"))))</x:f>
      </x:c>
      <x:c r="AJ55" s="258" t="str">
        <x:f>IF(AND(NOT(ISNUMBER(A55)),A55=""),"",IF(AND(NOT(ISNUMBER(J55)),J55=""),"Missing",IF(J55="N/O","N/O",IF(ISNUMBER(X55),"Valid","Check"))))</x:f>
      </x:c>
      <x:c r="AK55" s="258" t="str">
        <x:f>IF(AND(NOT(ISNUMBER(A55)),A55=""),"",IF(AND(NOT(ISNUMBER(K55)),K55=""),"Missing",IF(K55="N/O","N/O",IF(ISNUMBER(Y55),"Valid","Check"))))</x:f>
      </x:c>
      <x:c r="AL55" s="258" t="str">
        <x:f>IF(AND(NOT(ISNUMBER(A55)),A55=""),"",IF(AND(NOT(ISNUMBER(L55)),L55=""),"Missing",IF(L55="N/O","N/O",IF(ISNUMBER(Z55),"Valid","Check"))))</x:f>
      </x:c>
      <x:c r="AM55" s="258" t="str">
        <x:f>IF(AND(NOT(ISNUMBER(A55)),A55=""),"",IF(AND(NOT(ISNUMBER(M55)),M55=""),"Missing",IF(M55="N/O","N/O",IF(ISNUMBER(AA55),"Valid","Check"))))</x:f>
      </x:c>
    </x:row>
    <x:row r="56" ht="27" customHeight="1">
      <x:c r="A56" s="202"/>
      <x:c r="B56" s="202"/>
      <x:c r="C56" s="202"/>
      <x:c r="D56" s="202"/>
      <x:c r="E56" s="202"/>
      <x:c r="F56" s="202"/>
      <x:c r="G56" s="202"/>
      <x:c r="H56" s="202"/>
      <x:c r="I56" s="202"/>
      <x:c r="J56" s="202"/>
      <x:c r="K56" s="202"/>
      <x:c r="L56" s="202"/>
      <x:c r="M56" s="202"/>
      <x:c r="N56" s="12" t="str">
        <x:f>IF(AND(NOT(ISNUMBER(A56)),A56=""),IF(COUNTA(B56:M56)=0,"","Add anonymous ID"),IF(COUNT(P56:AA56)+COUNTIF(B56:M56,"N/O")=COUNTA(B56:M56),"Recorded","Check response code"))</x:f>
      </x:c>
      <x:c r="P56" t="str">
        <x:f>IF(AND(NOT(ISNUMBER(A56)),A56=""),"",IF(ISNUMBER(B56),IF(AND(B56&gt;=1,B56&lt;=4,MOD(B56,1)=0),B56,""),""))</x:f>
      </x:c>
      <x:c r="Q56" t="str">
        <x:f>IF(AND(NOT(ISNUMBER(A56)),A56=""),"",IF(ISNUMBER(C56),IF(AND(C56&gt;=1,C56&lt;=4,MOD(C56,1)=0),C56,""),""))</x:f>
      </x:c>
      <x:c r="R56" t="str">
        <x:f>IF(AND(NOT(ISNUMBER(A56)),A56=""),"",IF(ISNUMBER(D56),IF(AND(D56&gt;=1,D56&lt;=4,MOD(D56,1)=0),D56,""),""))</x:f>
      </x:c>
      <x:c r="S56" t="str">
        <x:f>IF(AND(NOT(ISNUMBER(A56)),A56=""),"",IF(ISNUMBER(E56),IF(AND(E56&gt;=1,E56&lt;=4,MOD(E56,1)=0),E56,""),""))</x:f>
      </x:c>
      <x:c r="T56" t="str">
        <x:f>IF(AND(NOT(ISNUMBER(A56)),A56=""),"",IF(ISNUMBER(F56),IF(AND(F56&gt;=1,F56&lt;=4,MOD(F56,1)=0),F56,""),""))</x:f>
      </x:c>
      <x:c r="U56" t="str">
        <x:f>IF(AND(NOT(ISNUMBER(A56)),A56=""),"",IF(ISNUMBER(G56),IF(AND(G56&gt;=1,G56&lt;=4,MOD(G56,1)=0),G56,""),""))</x:f>
      </x:c>
      <x:c r="V56" t="str">
        <x:f>IF(AND(NOT(ISNUMBER(A56)),A56=""),"",IF(ISNUMBER(H56),IF(AND(H56&gt;=1,H56&lt;=4,MOD(H56,1)=0),H56,""),""))</x:f>
      </x:c>
      <x:c r="W56" t="str">
        <x:f>IF(AND(NOT(ISNUMBER(A56)),A56=""),"",IF(ISNUMBER(I56),IF(AND(I56&gt;=1,I56&lt;=4,MOD(I56,1)=0),I56,""),""))</x:f>
      </x:c>
      <x:c r="X56" t="str">
        <x:f>IF(AND(NOT(ISNUMBER(A56)),A56=""),"",IF(ISNUMBER(J56),IF(AND(J56&gt;=1,J56&lt;=4,MOD(J56,1)=0),J56,""),""))</x:f>
      </x:c>
      <x:c r="Y56" t="str">
        <x:f>IF(AND(NOT(ISNUMBER(A56)),A56=""),"",IF(ISNUMBER(K56),IF(AND(K56&gt;=1,K56&lt;=4,MOD(K56,1)=0),K56,""),""))</x:f>
      </x:c>
      <x:c r="Z56" t="str">
        <x:f>IF(AND(NOT(ISNUMBER(A56)),A56=""),"",IF(ISNUMBER(L56),IF(AND(L56&gt;=1,L56&lt;=4,MOD(L56,1)=0),L56,""),""))</x:f>
      </x:c>
      <x:c r="AA56" t="str">
        <x:f>IF(AND(NOT(ISNUMBER(A56)),A56=""),"",IF(ISNUMBER(M56),IF(AND(M56&gt;=1,M56&lt;=4,MOD(M56,1)=0),M56,""),""))</x:f>
      </x:c>
      <x:c r="AB56" s="258" t="str">
        <x:f>IF(AND(NOT(ISNUMBER(A56)),A56=""),"",IF(AND(NOT(ISNUMBER(B56)),B56=""),"Missing",IF(B56="N/O","N/O",IF(ISNUMBER(P56),"Valid","Check"))))</x:f>
      </x:c>
      <x:c r="AC56" s="258" t="str">
        <x:f>IF(AND(NOT(ISNUMBER(A56)),A56=""),"",IF(AND(NOT(ISNUMBER(C56)),C56=""),"Missing",IF(C56="N/O","N/O",IF(ISNUMBER(Q56),"Valid","Check"))))</x:f>
      </x:c>
      <x:c r="AD56" s="258" t="str">
        <x:f>IF(AND(NOT(ISNUMBER(A56)),A56=""),"",IF(AND(NOT(ISNUMBER(D56)),D56=""),"Missing",IF(D56="N/O","N/O",IF(ISNUMBER(R56),"Valid","Check"))))</x:f>
      </x:c>
      <x:c r="AE56" s="258" t="str">
        <x:f>IF(AND(NOT(ISNUMBER(A56)),A56=""),"",IF(AND(NOT(ISNUMBER(E56)),E56=""),"Missing",IF(E56="N/O","N/O",IF(ISNUMBER(S56),"Valid","Check"))))</x:f>
      </x:c>
      <x:c r="AF56" s="258" t="str">
        <x:f>IF(AND(NOT(ISNUMBER(A56)),A56=""),"",IF(AND(NOT(ISNUMBER(F56)),F56=""),"Missing",IF(F56="N/O","N/O",IF(ISNUMBER(T56),"Valid","Check"))))</x:f>
      </x:c>
      <x:c r="AG56" s="258" t="str">
        <x:f>IF(AND(NOT(ISNUMBER(A56)),A56=""),"",IF(AND(NOT(ISNUMBER(G56)),G56=""),"Missing",IF(G56="N/O","N/O",IF(ISNUMBER(U56),"Valid","Check"))))</x:f>
      </x:c>
      <x:c r="AH56" s="258" t="str">
        <x:f>IF(AND(NOT(ISNUMBER(A56)),A56=""),"",IF(AND(NOT(ISNUMBER(H56)),H56=""),"Missing",IF(H56="N/O","N/O",IF(ISNUMBER(V56),"Valid","Check"))))</x:f>
      </x:c>
      <x:c r="AI56" s="258" t="str">
        <x:f>IF(AND(NOT(ISNUMBER(A56)),A56=""),"",IF(AND(NOT(ISNUMBER(I56)),I56=""),"Missing",IF(I56="N/O","N/O",IF(ISNUMBER(W56),"Valid","Check"))))</x:f>
      </x:c>
      <x:c r="AJ56" s="258" t="str">
        <x:f>IF(AND(NOT(ISNUMBER(A56)),A56=""),"",IF(AND(NOT(ISNUMBER(J56)),J56=""),"Missing",IF(J56="N/O","N/O",IF(ISNUMBER(X56),"Valid","Check"))))</x:f>
      </x:c>
      <x:c r="AK56" s="258" t="str">
        <x:f>IF(AND(NOT(ISNUMBER(A56)),A56=""),"",IF(AND(NOT(ISNUMBER(K56)),K56=""),"Missing",IF(K56="N/O","N/O",IF(ISNUMBER(Y56),"Valid","Check"))))</x:f>
      </x:c>
      <x:c r="AL56" s="258" t="str">
        <x:f>IF(AND(NOT(ISNUMBER(A56)),A56=""),"",IF(AND(NOT(ISNUMBER(L56)),L56=""),"Missing",IF(L56="N/O","N/O",IF(ISNUMBER(Z56),"Valid","Check"))))</x:f>
      </x:c>
      <x:c r="AM56" s="258" t="str">
        <x:f>IF(AND(NOT(ISNUMBER(A56)),A56=""),"",IF(AND(NOT(ISNUMBER(M56)),M56=""),"Missing",IF(M56="N/O","N/O",IF(ISNUMBER(AA56),"Valid","Check"))))</x:f>
      </x:c>
    </x:row>
    <x:row r="57" ht="27" customHeight="1">
      <x:c r="A57" s="202"/>
      <x:c r="B57" s="202"/>
      <x:c r="C57" s="202"/>
      <x:c r="D57" s="202"/>
      <x:c r="E57" s="202"/>
      <x:c r="F57" s="202"/>
      <x:c r="G57" s="202"/>
      <x:c r="H57" s="202"/>
      <x:c r="I57" s="202"/>
      <x:c r="J57" s="202"/>
      <x:c r="K57" s="202"/>
      <x:c r="L57" s="202"/>
      <x:c r="M57" s="202"/>
      <x:c r="N57" s="12" t="str">
        <x:f>IF(AND(NOT(ISNUMBER(A57)),A57=""),IF(COUNTA(B57:M57)=0,"","Add anonymous ID"),IF(COUNT(P57:AA57)+COUNTIF(B57:M57,"N/O")=COUNTA(B57:M57),"Recorded","Check response code"))</x:f>
      </x:c>
      <x:c r="P57" t="str">
        <x:f>IF(AND(NOT(ISNUMBER(A57)),A57=""),"",IF(ISNUMBER(B57),IF(AND(B57&gt;=1,B57&lt;=4,MOD(B57,1)=0),B57,""),""))</x:f>
      </x:c>
      <x:c r="Q57" t="str">
        <x:f>IF(AND(NOT(ISNUMBER(A57)),A57=""),"",IF(ISNUMBER(C57),IF(AND(C57&gt;=1,C57&lt;=4,MOD(C57,1)=0),C57,""),""))</x:f>
      </x:c>
      <x:c r="R57" t="str">
        <x:f>IF(AND(NOT(ISNUMBER(A57)),A57=""),"",IF(ISNUMBER(D57),IF(AND(D57&gt;=1,D57&lt;=4,MOD(D57,1)=0),D57,""),""))</x:f>
      </x:c>
      <x:c r="S57" t="str">
        <x:f>IF(AND(NOT(ISNUMBER(A57)),A57=""),"",IF(ISNUMBER(E57),IF(AND(E57&gt;=1,E57&lt;=4,MOD(E57,1)=0),E57,""),""))</x:f>
      </x:c>
      <x:c r="T57" t="str">
        <x:f>IF(AND(NOT(ISNUMBER(A57)),A57=""),"",IF(ISNUMBER(F57),IF(AND(F57&gt;=1,F57&lt;=4,MOD(F57,1)=0),F57,""),""))</x:f>
      </x:c>
      <x:c r="U57" t="str">
        <x:f>IF(AND(NOT(ISNUMBER(A57)),A57=""),"",IF(ISNUMBER(G57),IF(AND(G57&gt;=1,G57&lt;=4,MOD(G57,1)=0),G57,""),""))</x:f>
      </x:c>
      <x:c r="V57" t="str">
        <x:f>IF(AND(NOT(ISNUMBER(A57)),A57=""),"",IF(ISNUMBER(H57),IF(AND(H57&gt;=1,H57&lt;=4,MOD(H57,1)=0),H57,""),""))</x:f>
      </x:c>
      <x:c r="W57" t="str">
        <x:f>IF(AND(NOT(ISNUMBER(A57)),A57=""),"",IF(ISNUMBER(I57),IF(AND(I57&gt;=1,I57&lt;=4,MOD(I57,1)=0),I57,""),""))</x:f>
      </x:c>
      <x:c r="X57" t="str">
        <x:f>IF(AND(NOT(ISNUMBER(A57)),A57=""),"",IF(ISNUMBER(J57),IF(AND(J57&gt;=1,J57&lt;=4,MOD(J57,1)=0),J57,""),""))</x:f>
      </x:c>
      <x:c r="Y57" t="str">
        <x:f>IF(AND(NOT(ISNUMBER(A57)),A57=""),"",IF(ISNUMBER(K57),IF(AND(K57&gt;=1,K57&lt;=4,MOD(K57,1)=0),K57,""),""))</x:f>
      </x:c>
      <x:c r="Z57" t="str">
        <x:f>IF(AND(NOT(ISNUMBER(A57)),A57=""),"",IF(ISNUMBER(L57),IF(AND(L57&gt;=1,L57&lt;=4,MOD(L57,1)=0),L57,""),""))</x:f>
      </x:c>
      <x:c r="AA57" t="str">
        <x:f>IF(AND(NOT(ISNUMBER(A57)),A57=""),"",IF(ISNUMBER(M57),IF(AND(M57&gt;=1,M57&lt;=4,MOD(M57,1)=0),M57,""),""))</x:f>
      </x:c>
      <x:c r="AB57" s="258" t="str">
        <x:f>IF(AND(NOT(ISNUMBER(A57)),A57=""),"",IF(AND(NOT(ISNUMBER(B57)),B57=""),"Missing",IF(B57="N/O","N/O",IF(ISNUMBER(P57),"Valid","Check"))))</x:f>
      </x:c>
      <x:c r="AC57" s="258" t="str">
        <x:f>IF(AND(NOT(ISNUMBER(A57)),A57=""),"",IF(AND(NOT(ISNUMBER(C57)),C57=""),"Missing",IF(C57="N/O","N/O",IF(ISNUMBER(Q57),"Valid","Check"))))</x:f>
      </x:c>
      <x:c r="AD57" s="258" t="str">
        <x:f>IF(AND(NOT(ISNUMBER(A57)),A57=""),"",IF(AND(NOT(ISNUMBER(D57)),D57=""),"Missing",IF(D57="N/O","N/O",IF(ISNUMBER(R57),"Valid","Check"))))</x:f>
      </x:c>
      <x:c r="AE57" s="258" t="str">
        <x:f>IF(AND(NOT(ISNUMBER(A57)),A57=""),"",IF(AND(NOT(ISNUMBER(E57)),E57=""),"Missing",IF(E57="N/O","N/O",IF(ISNUMBER(S57),"Valid","Check"))))</x:f>
      </x:c>
      <x:c r="AF57" s="258" t="str">
        <x:f>IF(AND(NOT(ISNUMBER(A57)),A57=""),"",IF(AND(NOT(ISNUMBER(F57)),F57=""),"Missing",IF(F57="N/O","N/O",IF(ISNUMBER(T57),"Valid","Check"))))</x:f>
      </x:c>
      <x:c r="AG57" s="258" t="str">
        <x:f>IF(AND(NOT(ISNUMBER(A57)),A57=""),"",IF(AND(NOT(ISNUMBER(G57)),G57=""),"Missing",IF(G57="N/O","N/O",IF(ISNUMBER(U57),"Valid","Check"))))</x:f>
      </x:c>
      <x:c r="AH57" s="258" t="str">
        <x:f>IF(AND(NOT(ISNUMBER(A57)),A57=""),"",IF(AND(NOT(ISNUMBER(H57)),H57=""),"Missing",IF(H57="N/O","N/O",IF(ISNUMBER(V57),"Valid","Check"))))</x:f>
      </x:c>
      <x:c r="AI57" s="258" t="str">
        <x:f>IF(AND(NOT(ISNUMBER(A57)),A57=""),"",IF(AND(NOT(ISNUMBER(I57)),I57=""),"Missing",IF(I57="N/O","N/O",IF(ISNUMBER(W57),"Valid","Check"))))</x:f>
      </x:c>
      <x:c r="AJ57" s="258" t="str">
        <x:f>IF(AND(NOT(ISNUMBER(A57)),A57=""),"",IF(AND(NOT(ISNUMBER(J57)),J57=""),"Missing",IF(J57="N/O","N/O",IF(ISNUMBER(X57),"Valid","Check"))))</x:f>
      </x:c>
      <x:c r="AK57" s="258" t="str">
        <x:f>IF(AND(NOT(ISNUMBER(A57)),A57=""),"",IF(AND(NOT(ISNUMBER(K57)),K57=""),"Missing",IF(K57="N/O","N/O",IF(ISNUMBER(Y57),"Valid","Check"))))</x:f>
      </x:c>
      <x:c r="AL57" s="258" t="str">
        <x:f>IF(AND(NOT(ISNUMBER(A57)),A57=""),"",IF(AND(NOT(ISNUMBER(L57)),L57=""),"Missing",IF(L57="N/O","N/O",IF(ISNUMBER(Z57),"Valid","Check"))))</x:f>
      </x:c>
      <x:c r="AM57" s="258" t="str">
        <x:f>IF(AND(NOT(ISNUMBER(A57)),A57=""),"",IF(AND(NOT(ISNUMBER(M57)),M57=""),"Missing",IF(M57="N/O","N/O",IF(ISNUMBER(AA57),"Valid","Check"))))</x:f>
      </x:c>
    </x:row>
    <x:row r="58" ht="27" customHeight="1">
      <x:c r="A58" s="202"/>
      <x:c r="B58" s="202"/>
      <x:c r="C58" s="202"/>
      <x:c r="D58" s="202"/>
      <x:c r="E58" s="202"/>
      <x:c r="F58" s="202"/>
      <x:c r="G58" s="202"/>
      <x:c r="H58" s="202"/>
      <x:c r="I58" s="202"/>
      <x:c r="J58" s="202"/>
      <x:c r="K58" s="202"/>
      <x:c r="L58" s="202"/>
      <x:c r="M58" s="202"/>
      <x:c r="N58" s="12" t="str">
        <x:f>IF(AND(NOT(ISNUMBER(A58)),A58=""),IF(COUNTA(B58:M58)=0,"","Add anonymous ID"),IF(COUNT(P58:AA58)+COUNTIF(B58:M58,"N/O")=COUNTA(B58:M58),"Recorded","Check response code"))</x:f>
      </x:c>
      <x:c r="P58" t="str">
        <x:f>IF(AND(NOT(ISNUMBER(A58)),A58=""),"",IF(ISNUMBER(B58),IF(AND(B58&gt;=1,B58&lt;=4,MOD(B58,1)=0),B58,""),""))</x:f>
      </x:c>
      <x:c r="Q58" t="str">
        <x:f>IF(AND(NOT(ISNUMBER(A58)),A58=""),"",IF(ISNUMBER(C58),IF(AND(C58&gt;=1,C58&lt;=4,MOD(C58,1)=0),C58,""),""))</x:f>
      </x:c>
      <x:c r="R58" t="str">
        <x:f>IF(AND(NOT(ISNUMBER(A58)),A58=""),"",IF(ISNUMBER(D58),IF(AND(D58&gt;=1,D58&lt;=4,MOD(D58,1)=0),D58,""),""))</x:f>
      </x:c>
      <x:c r="S58" t="str">
        <x:f>IF(AND(NOT(ISNUMBER(A58)),A58=""),"",IF(ISNUMBER(E58),IF(AND(E58&gt;=1,E58&lt;=4,MOD(E58,1)=0),E58,""),""))</x:f>
      </x:c>
      <x:c r="T58" t="str">
        <x:f>IF(AND(NOT(ISNUMBER(A58)),A58=""),"",IF(ISNUMBER(F58),IF(AND(F58&gt;=1,F58&lt;=4,MOD(F58,1)=0),F58,""),""))</x:f>
      </x:c>
      <x:c r="U58" t="str">
        <x:f>IF(AND(NOT(ISNUMBER(A58)),A58=""),"",IF(ISNUMBER(G58),IF(AND(G58&gt;=1,G58&lt;=4,MOD(G58,1)=0),G58,""),""))</x:f>
      </x:c>
      <x:c r="V58" t="str">
        <x:f>IF(AND(NOT(ISNUMBER(A58)),A58=""),"",IF(ISNUMBER(H58),IF(AND(H58&gt;=1,H58&lt;=4,MOD(H58,1)=0),H58,""),""))</x:f>
      </x:c>
      <x:c r="W58" t="str">
        <x:f>IF(AND(NOT(ISNUMBER(A58)),A58=""),"",IF(ISNUMBER(I58),IF(AND(I58&gt;=1,I58&lt;=4,MOD(I58,1)=0),I58,""),""))</x:f>
      </x:c>
      <x:c r="X58" t="str">
        <x:f>IF(AND(NOT(ISNUMBER(A58)),A58=""),"",IF(ISNUMBER(J58),IF(AND(J58&gt;=1,J58&lt;=4,MOD(J58,1)=0),J58,""),""))</x:f>
      </x:c>
      <x:c r="Y58" t="str">
        <x:f>IF(AND(NOT(ISNUMBER(A58)),A58=""),"",IF(ISNUMBER(K58),IF(AND(K58&gt;=1,K58&lt;=4,MOD(K58,1)=0),K58,""),""))</x:f>
      </x:c>
      <x:c r="Z58" t="str">
        <x:f>IF(AND(NOT(ISNUMBER(A58)),A58=""),"",IF(ISNUMBER(L58),IF(AND(L58&gt;=1,L58&lt;=4,MOD(L58,1)=0),L58,""),""))</x:f>
      </x:c>
      <x:c r="AA58" t="str">
        <x:f>IF(AND(NOT(ISNUMBER(A58)),A58=""),"",IF(ISNUMBER(M58),IF(AND(M58&gt;=1,M58&lt;=4,MOD(M58,1)=0),M58,""),""))</x:f>
      </x:c>
      <x:c r="AB58" s="258" t="str">
        <x:f>IF(AND(NOT(ISNUMBER(A58)),A58=""),"",IF(AND(NOT(ISNUMBER(B58)),B58=""),"Missing",IF(B58="N/O","N/O",IF(ISNUMBER(P58),"Valid","Check"))))</x:f>
      </x:c>
      <x:c r="AC58" s="258" t="str">
        <x:f>IF(AND(NOT(ISNUMBER(A58)),A58=""),"",IF(AND(NOT(ISNUMBER(C58)),C58=""),"Missing",IF(C58="N/O","N/O",IF(ISNUMBER(Q58),"Valid","Check"))))</x:f>
      </x:c>
      <x:c r="AD58" s="258" t="str">
        <x:f>IF(AND(NOT(ISNUMBER(A58)),A58=""),"",IF(AND(NOT(ISNUMBER(D58)),D58=""),"Missing",IF(D58="N/O","N/O",IF(ISNUMBER(R58),"Valid","Check"))))</x:f>
      </x:c>
      <x:c r="AE58" s="258" t="str">
        <x:f>IF(AND(NOT(ISNUMBER(A58)),A58=""),"",IF(AND(NOT(ISNUMBER(E58)),E58=""),"Missing",IF(E58="N/O","N/O",IF(ISNUMBER(S58),"Valid","Check"))))</x:f>
      </x:c>
      <x:c r="AF58" s="258" t="str">
        <x:f>IF(AND(NOT(ISNUMBER(A58)),A58=""),"",IF(AND(NOT(ISNUMBER(F58)),F58=""),"Missing",IF(F58="N/O","N/O",IF(ISNUMBER(T58),"Valid","Check"))))</x:f>
      </x:c>
      <x:c r="AG58" s="258" t="str">
        <x:f>IF(AND(NOT(ISNUMBER(A58)),A58=""),"",IF(AND(NOT(ISNUMBER(G58)),G58=""),"Missing",IF(G58="N/O","N/O",IF(ISNUMBER(U58),"Valid","Check"))))</x:f>
      </x:c>
      <x:c r="AH58" s="258" t="str">
        <x:f>IF(AND(NOT(ISNUMBER(A58)),A58=""),"",IF(AND(NOT(ISNUMBER(H58)),H58=""),"Missing",IF(H58="N/O","N/O",IF(ISNUMBER(V58),"Valid","Check"))))</x:f>
      </x:c>
      <x:c r="AI58" s="258" t="str">
        <x:f>IF(AND(NOT(ISNUMBER(A58)),A58=""),"",IF(AND(NOT(ISNUMBER(I58)),I58=""),"Missing",IF(I58="N/O","N/O",IF(ISNUMBER(W58),"Valid","Check"))))</x:f>
      </x:c>
      <x:c r="AJ58" s="258" t="str">
        <x:f>IF(AND(NOT(ISNUMBER(A58)),A58=""),"",IF(AND(NOT(ISNUMBER(J58)),J58=""),"Missing",IF(J58="N/O","N/O",IF(ISNUMBER(X58),"Valid","Check"))))</x:f>
      </x:c>
      <x:c r="AK58" s="258" t="str">
        <x:f>IF(AND(NOT(ISNUMBER(A58)),A58=""),"",IF(AND(NOT(ISNUMBER(K58)),K58=""),"Missing",IF(K58="N/O","N/O",IF(ISNUMBER(Y58),"Valid","Check"))))</x:f>
      </x:c>
      <x:c r="AL58" s="258" t="str">
        <x:f>IF(AND(NOT(ISNUMBER(A58)),A58=""),"",IF(AND(NOT(ISNUMBER(L58)),L58=""),"Missing",IF(L58="N/O","N/O",IF(ISNUMBER(Z58),"Valid","Check"))))</x:f>
      </x:c>
      <x:c r="AM58" s="258" t="str">
        <x:f>IF(AND(NOT(ISNUMBER(A58)),A58=""),"",IF(AND(NOT(ISNUMBER(M58)),M58=""),"Missing",IF(M58="N/O","N/O",IF(ISNUMBER(AA58),"Valid","Check"))))</x:f>
      </x:c>
    </x:row>
    <x:row r="59" ht="27" customHeight="1">
      <x:c r="A59" s="202"/>
      <x:c r="B59" s="202"/>
      <x:c r="C59" s="202"/>
      <x:c r="D59" s="202"/>
      <x:c r="E59" s="202"/>
      <x:c r="F59" s="202"/>
      <x:c r="G59" s="202"/>
      <x:c r="H59" s="202"/>
      <x:c r="I59" s="202"/>
      <x:c r="J59" s="202"/>
      <x:c r="K59" s="202"/>
      <x:c r="L59" s="202"/>
      <x:c r="M59" s="202"/>
      <x:c r="N59" s="12" t="str">
        <x:f>IF(AND(NOT(ISNUMBER(A59)),A59=""),IF(COUNTA(B59:M59)=0,"","Add anonymous ID"),IF(COUNT(P59:AA59)+COUNTIF(B59:M59,"N/O")=COUNTA(B59:M59),"Recorded","Check response code"))</x:f>
      </x:c>
      <x:c r="P59" t="str">
        <x:f>IF(AND(NOT(ISNUMBER(A59)),A59=""),"",IF(ISNUMBER(B59),IF(AND(B59&gt;=1,B59&lt;=4,MOD(B59,1)=0),B59,""),""))</x:f>
      </x:c>
      <x:c r="Q59" t="str">
        <x:f>IF(AND(NOT(ISNUMBER(A59)),A59=""),"",IF(ISNUMBER(C59),IF(AND(C59&gt;=1,C59&lt;=4,MOD(C59,1)=0),C59,""),""))</x:f>
      </x:c>
      <x:c r="R59" t="str">
        <x:f>IF(AND(NOT(ISNUMBER(A59)),A59=""),"",IF(ISNUMBER(D59),IF(AND(D59&gt;=1,D59&lt;=4,MOD(D59,1)=0),D59,""),""))</x:f>
      </x:c>
      <x:c r="S59" t="str">
        <x:f>IF(AND(NOT(ISNUMBER(A59)),A59=""),"",IF(ISNUMBER(E59),IF(AND(E59&gt;=1,E59&lt;=4,MOD(E59,1)=0),E59,""),""))</x:f>
      </x:c>
      <x:c r="T59" t="str">
        <x:f>IF(AND(NOT(ISNUMBER(A59)),A59=""),"",IF(ISNUMBER(F59),IF(AND(F59&gt;=1,F59&lt;=4,MOD(F59,1)=0),F59,""),""))</x:f>
      </x:c>
      <x:c r="U59" t="str">
        <x:f>IF(AND(NOT(ISNUMBER(A59)),A59=""),"",IF(ISNUMBER(G59),IF(AND(G59&gt;=1,G59&lt;=4,MOD(G59,1)=0),G59,""),""))</x:f>
      </x:c>
      <x:c r="V59" t="str">
        <x:f>IF(AND(NOT(ISNUMBER(A59)),A59=""),"",IF(ISNUMBER(H59),IF(AND(H59&gt;=1,H59&lt;=4,MOD(H59,1)=0),H59,""),""))</x:f>
      </x:c>
      <x:c r="W59" t="str">
        <x:f>IF(AND(NOT(ISNUMBER(A59)),A59=""),"",IF(ISNUMBER(I59),IF(AND(I59&gt;=1,I59&lt;=4,MOD(I59,1)=0),I59,""),""))</x:f>
      </x:c>
      <x:c r="X59" t="str">
        <x:f>IF(AND(NOT(ISNUMBER(A59)),A59=""),"",IF(ISNUMBER(J59),IF(AND(J59&gt;=1,J59&lt;=4,MOD(J59,1)=0),J59,""),""))</x:f>
      </x:c>
      <x:c r="Y59" t="str">
        <x:f>IF(AND(NOT(ISNUMBER(A59)),A59=""),"",IF(ISNUMBER(K59),IF(AND(K59&gt;=1,K59&lt;=4,MOD(K59,1)=0),K59,""),""))</x:f>
      </x:c>
      <x:c r="Z59" t="str">
        <x:f>IF(AND(NOT(ISNUMBER(A59)),A59=""),"",IF(ISNUMBER(L59),IF(AND(L59&gt;=1,L59&lt;=4,MOD(L59,1)=0),L59,""),""))</x:f>
      </x:c>
      <x:c r="AA59" t="str">
        <x:f>IF(AND(NOT(ISNUMBER(A59)),A59=""),"",IF(ISNUMBER(M59),IF(AND(M59&gt;=1,M59&lt;=4,MOD(M59,1)=0),M59,""),""))</x:f>
      </x:c>
      <x:c r="AB59" s="258" t="str">
        <x:f>IF(AND(NOT(ISNUMBER(A59)),A59=""),"",IF(AND(NOT(ISNUMBER(B59)),B59=""),"Missing",IF(B59="N/O","N/O",IF(ISNUMBER(P59),"Valid","Check"))))</x:f>
      </x:c>
      <x:c r="AC59" s="258" t="str">
        <x:f>IF(AND(NOT(ISNUMBER(A59)),A59=""),"",IF(AND(NOT(ISNUMBER(C59)),C59=""),"Missing",IF(C59="N/O","N/O",IF(ISNUMBER(Q59),"Valid","Check"))))</x:f>
      </x:c>
      <x:c r="AD59" s="258" t="str">
        <x:f>IF(AND(NOT(ISNUMBER(A59)),A59=""),"",IF(AND(NOT(ISNUMBER(D59)),D59=""),"Missing",IF(D59="N/O","N/O",IF(ISNUMBER(R59),"Valid","Check"))))</x:f>
      </x:c>
      <x:c r="AE59" s="258" t="str">
        <x:f>IF(AND(NOT(ISNUMBER(A59)),A59=""),"",IF(AND(NOT(ISNUMBER(E59)),E59=""),"Missing",IF(E59="N/O","N/O",IF(ISNUMBER(S59),"Valid","Check"))))</x:f>
      </x:c>
      <x:c r="AF59" s="258" t="str">
        <x:f>IF(AND(NOT(ISNUMBER(A59)),A59=""),"",IF(AND(NOT(ISNUMBER(F59)),F59=""),"Missing",IF(F59="N/O","N/O",IF(ISNUMBER(T59),"Valid","Check"))))</x:f>
      </x:c>
      <x:c r="AG59" s="258" t="str">
        <x:f>IF(AND(NOT(ISNUMBER(A59)),A59=""),"",IF(AND(NOT(ISNUMBER(G59)),G59=""),"Missing",IF(G59="N/O","N/O",IF(ISNUMBER(U59),"Valid","Check"))))</x:f>
      </x:c>
      <x:c r="AH59" s="258" t="str">
        <x:f>IF(AND(NOT(ISNUMBER(A59)),A59=""),"",IF(AND(NOT(ISNUMBER(H59)),H59=""),"Missing",IF(H59="N/O","N/O",IF(ISNUMBER(V59),"Valid","Check"))))</x:f>
      </x:c>
      <x:c r="AI59" s="258" t="str">
        <x:f>IF(AND(NOT(ISNUMBER(A59)),A59=""),"",IF(AND(NOT(ISNUMBER(I59)),I59=""),"Missing",IF(I59="N/O","N/O",IF(ISNUMBER(W59),"Valid","Check"))))</x:f>
      </x:c>
      <x:c r="AJ59" s="258" t="str">
        <x:f>IF(AND(NOT(ISNUMBER(A59)),A59=""),"",IF(AND(NOT(ISNUMBER(J59)),J59=""),"Missing",IF(J59="N/O","N/O",IF(ISNUMBER(X59),"Valid","Check"))))</x:f>
      </x:c>
      <x:c r="AK59" s="258" t="str">
        <x:f>IF(AND(NOT(ISNUMBER(A59)),A59=""),"",IF(AND(NOT(ISNUMBER(K59)),K59=""),"Missing",IF(K59="N/O","N/O",IF(ISNUMBER(Y59),"Valid","Check"))))</x:f>
      </x:c>
      <x:c r="AL59" s="258" t="str">
        <x:f>IF(AND(NOT(ISNUMBER(A59)),A59=""),"",IF(AND(NOT(ISNUMBER(L59)),L59=""),"Missing",IF(L59="N/O","N/O",IF(ISNUMBER(Z59),"Valid","Check"))))</x:f>
      </x:c>
      <x:c r="AM59" s="258" t="str">
        <x:f>IF(AND(NOT(ISNUMBER(A59)),A59=""),"",IF(AND(NOT(ISNUMBER(M59)),M59=""),"Missing",IF(M59="N/O","N/O",IF(ISNUMBER(AA59),"Valid","Check"))))</x:f>
      </x:c>
    </x:row>
    <x:row r="60" ht="27" customHeight="1">
      <x:c r="A60" s="202"/>
      <x:c r="B60" s="202"/>
      <x:c r="C60" s="202"/>
      <x:c r="D60" s="202"/>
      <x:c r="E60" s="202"/>
      <x:c r="F60" s="202"/>
      <x:c r="G60" s="202"/>
      <x:c r="H60" s="202"/>
      <x:c r="I60" s="202"/>
      <x:c r="J60" s="202"/>
      <x:c r="K60" s="202"/>
      <x:c r="L60" s="202"/>
      <x:c r="M60" s="202"/>
      <x:c r="N60" s="12" t="str">
        <x:f>IF(AND(NOT(ISNUMBER(A60)),A60=""),IF(COUNTA(B60:M60)=0,"","Add anonymous ID"),IF(COUNT(P60:AA60)+COUNTIF(B60:M60,"N/O")=COUNTA(B60:M60),"Recorded","Check response code"))</x:f>
      </x:c>
      <x:c r="P60" t="str">
        <x:f>IF(AND(NOT(ISNUMBER(A60)),A60=""),"",IF(ISNUMBER(B60),IF(AND(B60&gt;=1,B60&lt;=4,MOD(B60,1)=0),B60,""),""))</x:f>
      </x:c>
      <x:c r="Q60" t="str">
        <x:f>IF(AND(NOT(ISNUMBER(A60)),A60=""),"",IF(ISNUMBER(C60),IF(AND(C60&gt;=1,C60&lt;=4,MOD(C60,1)=0),C60,""),""))</x:f>
      </x:c>
      <x:c r="R60" t="str">
        <x:f>IF(AND(NOT(ISNUMBER(A60)),A60=""),"",IF(ISNUMBER(D60),IF(AND(D60&gt;=1,D60&lt;=4,MOD(D60,1)=0),D60,""),""))</x:f>
      </x:c>
      <x:c r="S60" t="str">
        <x:f>IF(AND(NOT(ISNUMBER(A60)),A60=""),"",IF(ISNUMBER(E60),IF(AND(E60&gt;=1,E60&lt;=4,MOD(E60,1)=0),E60,""),""))</x:f>
      </x:c>
      <x:c r="T60" t="str">
        <x:f>IF(AND(NOT(ISNUMBER(A60)),A60=""),"",IF(ISNUMBER(F60),IF(AND(F60&gt;=1,F60&lt;=4,MOD(F60,1)=0),F60,""),""))</x:f>
      </x:c>
      <x:c r="U60" t="str">
        <x:f>IF(AND(NOT(ISNUMBER(A60)),A60=""),"",IF(ISNUMBER(G60),IF(AND(G60&gt;=1,G60&lt;=4,MOD(G60,1)=0),G60,""),""))</x:f>
      </x:c>
      <x:c r="V60" t="str">
        <x:f>IF(AND(NOT(ISNUMBER(A60)),A60=""),"",IF(ISNUMBER(H60),IF(AND(H60&gt;=1,H60&lt;=4,MOD(H60,1)=0),H60,""),""))</x:f>
      </x:c>
      <x:c r="W60" t="str">
        <x:f>IF(AND(NOT(ISNUMBER(A60)),A60=""),"",IF(ISNUMBER(I60),IF(AND(I60&gt;=1,I60&lt;=4,MOD(I60,1)=0),I60,""),""))</x:f>
      </x:c>
      <x:c r="X60" t="str">
        <x:f>IF(AND(NOT(ISNUMBER(A60)),A60=""),"",IF(ISNUMBER(J60),IF(AND(J60&gt;=1,J60&lt;=4,MOD(J60,1)=0),J60,""),""))</x:f>
      </x:c>
      <x:c r="Y60" t="str">
        <x:f>IF(AND(NOT(ISNUMBER(A60)),A60=""),"",IF(ISNUMBER(K60),IF(AND(K60&gt;=1,K60&lt;=4,MOD(K60,1)=0),K60,""),""))</x:f>
      </x:c>
      <x:c r="Z60" t="str">
        <x:f>IF(AND(NOT(ISNUMBER(A60)),A60=""),"",IF(ISNUMBER(L60),IF(AND(L60&gt;=1,L60&lt;=4,MOD(L60,1)=0),L60,""),""))</x:f>
      </x:c>
      <x:c r="AA60" t="str">
        <x:f>IF(AND(NOT(ISNUMBER(A60)),A60=""),"",IF(ISNUMBER(M60),IF(AND(M60&gt;=1,M60&lt;=4,MOD(M60,1)=0),M60,""),""))</x:f>
      </x:c>
      <x:c r="AB60" s="258" t="str">
        <x:f>IF(AND(NOT(ISNUMBER(A60)),A60=""),"",IF(AND(NOT(ISNUMBER(B60)),B60=""),"Missing",IF(B60="N/O","N/O",IF(ISNUMBER(P60),"Valid","Check"))))</x:f>
      </x:c>
      <x:c r="AC60" s="258" t="str">
        <x:f>IF(AND(NOT(ISNUMBER(A60)),A60=""),"",IF(AND(NOT(ISNUMBER(C60)),C60=""),"Missing",IF(C60="N/O","N/O",IF(ISNUMBER(Q60),"Valid","Check"))))</x:f>
      </x:c>
      <x:c r="AD60" s="258" t="str">
        <x:f>IF(AND(NOT(ISNUMBER(A60)),A60=""),"",IF(AND(NOT(ISNUMBER(D60)),D60=""),"Missing",IF(D60="N/O","N/O",IF(ISNUMBER(R60),"Valid","Check"))))</x:f>
      </x:c>
      <x:c r="AE60" s="258" t="str">
        <x:f>IF(AND(NOT(ISNUMBER(A60)),A60=""),"",IF(AND(NOT(ISNUMBER(E60)),E60=""),"Missing",IF(E60="N/O","N/O",IF(ISNUMBER(S60),"Valid","Check"))))</x:f>
      </x:c>
      <x:c r="AF60" s="258" t="str">
        <x:f>IF(AND(NOT(ISNUMBER(A60)),A60=""),"",IF(AND(NOT(ISNUMBER(F60)),F60=""),"Missing",IF(F60="N/O","N/O",IF(ISNUMBER(T60),"Valid","Check"))))</x:f>
      </x:c>
      <x:c r="AG60" s="258" t="str">
        <x:f>IF(AND(NOT(ISNUMBER(A60)),A60=""),"",IF(AND(NOT(ISNUMBER(G60)),G60=""),"Missing",IF(G60="N/O","N/O",IF(ISNUMBER(U60),"Valid","Check"))))</x:f>
      </x:c>
      <x:c r="AH60" s="258" t="str">
        <x:f>IF(AND(NOT(ISNUMBER(A60)),A60=""),"",IF(AND(NOT(ISNUMBER(H60)),H60=""),"Missing",IF(H60="N/O","N/O",IF(ISNUMBER(V60),"Valid","Check"))))</x:f>
      </x:c>
      <x:c r="AI60" s="258" t="str">
        <x:f>IF(AND(NOT(ISNUMBER(A60)),A60=""),"",IF(AND(NOT(ISNUMBER(I60)),I60=""),"Missing",IF(I60="N/O","N/O",IF(ISNUMBER(W60),"Valid","Check"))))</x:f>
      </x:c>
      <x:c r="AJ60" s="258" t="str">
        <x:f>IF(AND(NOT(ISNUMBER(A60)),A60=""),"",IF(AND(NOT(ISNUMBER(J60)),J60=""),"Missing",IF(J60="N/O","N/O",IF(ISNUMBER(X60),"Valid","Check"))))</x:f>
      </x:c>
      <x:c r="AK60" s="258" t="str">
        <x:f>IF(AND(NOT(ISNUMBER(A60)),A60=""),"",IF(AND(NOT(ISNUMBER(K60)),K60=""),"Missing",IF(K60="N/O","N/O",IF(ISNUMBER(Y60),"Valid","Check"))))</x:f>
      </x:c>
      <x:c r="AL60" s="258" t="str">
        <x:f>IF(AND(NOT(ISNUMBER(A60)),A60=""),"",IF(AND(NOT(ISNUMBER(L60)),L60=""),"Missing",IF(L60="N/O","N/O",IF(ISNUMBER(Z60),"Valid","Check"))))</x:f>
      </x:c>
      <x:c r="AM60" s="258" t="str">
        <x:f>IF(AND(NOT(ISNUMBER(A60)),A60=""),"",IF(AND(NOT(ISNUMBER(M60)),M60=""),"Missing",IF(M60="N/O","N/O",IF(ISNUMBER(AA60),"Valid","Check"))))</x:f>
      </x:c>
    </x:row>
    <x:row r="61" ht="22" customHeight="1">
      <x:c r="A61" s="12"/>
      <x:c r="B61" s="12"/>
      <x:c r="C61" s="12"/>
      <x:c r="D61" s="12"/>
      <x:c r="E61" s="12"/>
      <x:c r="F61" s="12"/>
      <x:c r="G61" s="12"/>
      <x:c r="H61" s="12"/>
      <x:c r="I61" s="12"/>
      <x:c r="J61" s="12"/>
      <x:c r="K61" s="12"/>
      <x:c r="L61" s="12"/>
      <x:c r="M61" s="12"/>
      <x:c r="N61" s="12"/>
    </x:row>
    <x:row r="62" ht="22" customHeight="1">
      <x:c r="A62" s="12"/>
      <x:c r="B62" s="12"/>
      <x:c r="C62" s="12"/>
      <x:c r="D62" s="12"/>
      <x:c r="E62" s="12"/>
      <x:c r="F62" s="12"/>
      <x:c r="G62" s="12"/>
      <x:c r="H62" s="12"/>
      <x:c r="I62" s="12"/>
      <x:c r="J62" s="12"/>
      <x:c r="K62" s="12"/>
      <x:c r="L62" s="12"/>
      <x:c r="M62" s="12"/>
      <x:c r="N62" s="12"/>
    </x:row>
    <x:row r="63" ht="22" customHeight="1">
      <x:c r="A63" s="12"/>
      <x:c r="B63" s="12"/>
      <x:c r="C63" s="12"/>
      <x:c r="D63" s="12"/>
      <x:c r="E63" s="12"/>
      <x:c r="F63" s="12"/>
      <x:c r="G63" s="12"/>
      <x:c r="H63" s="12"/>
      <x:c r="I63" s="12"/>
      <x:c r="J63" s="12"/>
      <x:c r="K63" s="12"/>
      <x:c r="L63" s="12"/>
      <x:c r="M63" s="12"/>
      <x:c r="N63" s="12"/>
    </x:row>
    <x:row r="64" ht="22" customHeight="1">
      <x:c r="A64" s="12"/>
      <x:c r="B64" s="12"/>
      <x:c r="C64" s="12"/>
      <x:c r="D64" s="12"/>
      <x:c r="E64" s="12"/>
      <x:c r="F64" s="12"/>
      <x:c r="G64" s="12"/>
      <x:c r="H64" s="12"/>
      <x:c r="I64" s="12"/>
      <x:c r="J64" s="12"/>
      <x:c r="K64" s="12"/>
      <x:c r="L64" s="12"/>
      <x:c r="M64" s="12"/>
      <x:c r="N64" s="12"/>
    </x:row>
    <x:row r="65" ht="22" customHeight="1">
      <x:c r="A65" s="77" t="str">
        <x:v>Item 1: The purpose of the session was clear to me.</x:v>
      </x:c>
      <x:c r="B65" s="77"/>
      <x:c r="C65" s="77"/>
      <x:c r="D65" s="77"/>
      <x:c r="E65" s="77"/>
      <x:c r="F65" s="77"/>
      <x:c r="G65" s="77"/>
      <x:c r="H65" s="77"/>
      <x:c r="I65" s="77"/>
      <x:c r="J65" s="77"/>
      <x:c r="K65" s="77"/>
      <x:c r="L65" s="77"/>
      <x:c r="M65" s="77"/>
      <x:c r="N65" s="12"/>
    </x:row>
    <x:row r="66" ht="22" customHeight="1">
      <x:c r="A66" s="77"/>
      <x:c r="B66" s="77"/>
      <x:c r="C66" s="77"/>
      <x:c r="D66" s="77"/>
      <x:c r="E66" s="77"/>
      <x:c r="F66" s="77"/>
      <x:c r="G66" s="77"/>
      <x:c r="H66" s="77"/>
      <x:c r="I66" s="77"/>
      <x:c r="J66" s="77"/>
      <x:c r="K66" s="77"/>
      <x:c r="L66" s="77"/>
      <x:c r="M66" s="77"/>
      <x:c r="N66" s="12"/>
    </x:row>
    <x:row r="67" ht="22" customHeight="1">
      <x:c r="A67" s="81" t="str">
        <x:v>Item 2: I understood which decisions were open to the group.</x:v>
      </x:c>
      <x:c r="B67" s="81"/>
      <x:c r="C67" s="81"/>
      <x:c r="D67" s="81"/>
      <x:c r="E67" s="81"/>
      <x:c r="F67" s="81"/>
      <x:c r="G67" s="81"/>
      <x:c r="H67" s="81"/>
      <x:c r="I67" s="81"/>
      <x:c r="J67" s="81"/>
      <x:c r="K67" s="81"/>
      <x:c r="L67" s="81"/>
      <x:c r="M67" s="81"/>
      <x:c r="N67" s="12"/>
    </x:row>
    <x:row r="68" ht="22" customHeight="1">
      <x:c r="A68" s="81"/>
      <x:c r="B68" s="81"/>
      <x:c r="C68" s="81"/>
      <x:c r="D68" s="81"/>
      <x:c r="E68" s="81"/>
      <x:c r="F68" s="81"/>
      <x:c r="G68" s="81"/>
      <x:c r="H68" s="81"/>
      <x:c r="I68" s="81"/>
      <x:c r="J68" s="81"/>
      <x:c r="K68" s="81"/>
      <x:c r="L68" s="81"/>
      <x:c r="M68" s="81"/>
      <x:c r="N68" s="12"/>
    </x:row>
    <x:row r="69" ht="22" customHeight="1">
      <x:c r="A69" s="77" t="str">
        <x:v>Item 3: I could access the materials and activities I needed.</x:v>
      </x:c>
      <x:c r="B69" s="77"/>
      <x:c r="C69" s="77"/>
      <x:c r="D69" s="77"/>
      <x:c r="E69" s="77"/>
      <x:c r="F69" s="77"/>
      <x:c r="G69" s="77"/>
      <x:c r="H69" s="77"/>
      <x:c r="I69" s="77"/>
      <x:c r="J69" s="77"/>
      <x:c r="K69" s="77"/>
      <x:c r="L69" s="77"/>
      <x:c r="M69" s="77"/>
      <x:c r="N69" s="12"/>
    </x:row>
    <x:row r="70" ht="22" customHeight="1">
      <x:c r="A70" s="77"/>
      <x:c r="B70" s="77"/>
      <x:c r="C70" s="77"/>
      <x:c r="D70" s="77"/>
      <x:c r="E70" s="77"/>
      <x:c r="F70" s="77"/>
      <x:c r="G70" s="77"/>
      <x:c r="H70" s="77"/>
      <x:c r="I70" s="77"/>
      <x:c r="J70" s="77"/>
      <x:c r="K70" s="77"/>
      <x:c r="L70" s="77"/>
      <x:c r="M70" s="77"/>
      <x:c r="N70" s="12"/>
    </x:row>
    <x:row r="71" ht="22" customHeight="1">
      <x:c r="A71" s="81" t="str">
        <x:v>Item 4: I had a workable way to contribute my views.</x:v>
      </x:c>
      <x:c r="B71" s="81"/>
      <x:c r="C71" s="81"/>
      <x:c r="D71" s="81"/>
      <x:c r="E71" s="81"/>
      <x:c r="F71" s="81"/>
      <x:c r="G71" s="81"/>
      <x:c r="H71" s="81"/>
      <x:c r="I71" s="81"/>
      <x:c r="J71" s="81"/>
      <x:c r="K71" s="81"/>
      <x:c r="L71" s="81"/>
      <x:c r="M71" s="81"/>
      <x:c r="N71" s="12"/>
    </x:row>
    <x:row r="72" ht="22" customHeight="1">
      <x:c r="A72" s="81"/>
      <x:c r="B72" s="81"/>
      <x:c r="C72" s="81"/>
      <x:c r="D72" s="81"/>
      <x:c r="E72" s="81"/>
      <x:c r="F72" s="81"/>
      <x:c r="G72" s="81"/>
      <x:c r="H72" s="81"/>
      <x:c r="I72" s="81"/>
      <x:c r="J72" s="81"/>
      <x:c r="K72" s="81"/>
      <x:c r="L72" s="81"/>
      <x:c r="M72" s="81"/>
      <x:c r="N72" s="12"/>
    </x:row>
    <x:row r="73" ht="22" customHeight="1">
      <x:c r="A73" s="77" t="str">
        <x:v>Item 5: The instructions helped me understand what to do.</x:v>
      </x:c>
      <x:c r="B73" s="77"/>
      <x:c r="C73" s="77"/>
      <x:c r="D73" s="77"/>
      <x:c r="E73" s="77"/>
      <x:c r="F73" s="77"/>
      <x:c r="G73" s="77"/>
      <x:c r="H73" s="77"/>
      <x:c r="I73" s="77"/>
      <x:c r="J73" s="77"/>
      <x:c r="K73" s="77"/>
      <x:c r="L73" s="77"/>
      <x:c r="M73" s="77"/>
      <x:c r="N73" s="12"/>
    </x:row>
    <x:row r="74" ht="22" customHeight="1">
      <x:c r="A74" s="77"/>
      <x:c r="B74" s="77"/>
      <x:c r="C74" s="77"/>
      <x:c r="D74" s="77"/>
      <x:c r="E74" s="77"/>
      <x:c r="F74" s="77"/>
      <x:c r="G74" s="77"/>
      <x:c r="H74" s="77"/>
      <x:c r="I74" s="77"/>
      <x:c r="J74" s="77"/>
      <x:c r="K74" s="77"/>
      <x:c r="L74" s="77"/>
      <x:c r="M74" s="77"/>
      <x:c r="N74" s="12"/>
    </x:row>
    <x:row r="75" ht="22" customHeight="1">
      <x:c r="A75" s="81" t="str">
        <x:v>Item 6: Different views were heard fairly.</x:v>
      </x:c>
      <x:c r="B75" s="81"/>
      <x:c r="C75" s="81"/>
      <x:c r="D75" s="81"/>
      <x:c r="E75" s="81"/>
      <x:c r="F75" s="81"/>
      <x:c r="G75" s="81"/>
      <x:c r="H75" s="81"/>
      <x:c r="I75" s="81"/>
      <x:c r="J75" s="81"/>
      <x:c r="K75" s="81"/>
      <x:c r="L75" s="81"/>
      <x:c r="M75" s="81"/>
      <x:c r="N75" s="12"/>
    </x:row>
    <x:row r="76" ht="22" customHeight="1">
      <x:c r="A76" s="81"/>
      <x:c r="B76" s="81"/>
      <x:c r="C76" s="81"/>
      <x:c r="D76" s="81"/>
      <x:c r="E76" s="81"/>
      <x:c r="F76" s="81"/>
      <x:c r="G76" s="81"/>
      <x:c r="H76" s="81"/>
      <x:c r="I76" s="81"/>
      <x:c r="J76" s="81"/>
      <x:c r="K76" s="81"/>
      <x:c r="L76" s="81"/>
      <x:c r="M76" s="81"/>
      <x:c r="N76" s="12"/>
    </x:row>
    <x:row r="77" ht="22" customHeight="1">
      <x:c r="A77" s="77" t="str">
        <x:v>Item 7: The summaries reflected the discussion accurately.</x:v>
      </x:c>
      <x:c r="B77" s="77"/>
      <x:c r="C77" s="77"/>
      <x:c r="D77" s="77"/>
      <x:c r="E77" s="77"/>
      <x:c r="F77" s="77"/>
      <x:c r="G77" s="77"/>
      <x:c r="H77" s="77"/>
      <x:c r="I77" s="77"/>
      <x:c r="J77" s="77"/>
      <x:c r="K77" s="77"/>
      <x:c r="L77" s="77"/>
      <x:c r="M77" s="77"/>
      <x:c r="N77" s="12"/>
    </x:row>
    <x:row r="78" ht="22" customHeight="1">
      <x:c r="A78" s="77"/>
      <x:c r="B78" s="77"/>
      <x:c r="C78" s="77"/>
      <x:c r="D78" s="77"/>
      <x:c r="E78" s="77"/>
      <x:c r="F78" s="77"/>
      <x:c r="G78" s="77"/>
      <x:c r="H78" s="77"/>
      <x:c r="I78" s="77"/>
      <x:c r="J78" s="77"/>
      <x:c r="K78" s="77"/>
      <x:c r="L78" s="77"/>
      <x:c r="M78" s="77"/>
      <x:c r="N78" s="12"/>
    </x:row>
    <x:row r="79" ht="22" customHeight="1">
      <x:c r="A79" s="81" t="str">
        <x:v>Item 8: I could raise a concern without being pushed to agree.</x:v>
      </x:c>
      <x:c r="B79" s="81"/>
      <x:c r="C79" s="81"/>
      <x:c r="D79" s="81"/>
      <x:c r="E79" s="81"/>
      <x:c r="F79" s="81"/>
      <x:c r="G79" s="81"/>
      <x:c r="H79" s="81"/>
      <x:c r="I79" s="81"/>
      <x:c r="J79" s="81"/>
      <x:c r="K79" s="81"/>
      <x:c r="L79" s="81"/>
      <x:c r="M79" s="81"/>
      <x:c r="N79" s="12"/>
    </x:row>
    <x:row r="80" ht="22" customHeight="1">
      <x:c r="A80" s="81"/>
      <x:c r="B80" s="81"/>
      <x:c r="C80" s="81"/>
      <x:c r="D80" s="81"/>
      <x:c r="E80" s="81"/>
      <x:c r="F80" s="81"/>
      <x:c r="G80" s="81"/>
      <x:c r="H80" s="81"/>
      <x:c r="I80" s="81"/>
      <x:c r="J80" s="81"/>
      <x:c r="K80" s="81"/>
      <x:c r="L80" s="81"/>
      <x:c r="M80" s="81"/>
      <x:c r="N80" s="12"/>
    </x:row>
    <x:row r="81" ht="22" customHeight="1">
      <x:c r="A81" s="77" t="str">
        <x:v>Item 9: The pace and breaks allowed me to participate.</x:v>
      </x:c>
      <x:c r="B81" s="77"/>
      <x:c r="C81" s="77"/>
      <x:c r="D81" s="77"/>
      <x:c r="E81" s="77"/>
      <x:c r="F81" s="77"/>
      <x:c r="G81" s="77"/>
      <x:c r="H81" s="77"/>
      <x:c r="I81" s="77"/>
      <x:c r="J81" s="77"/>
      <x:c r="K81" s="77"/>
      <x:c r="L81" s="77"/>
      <x:c r="M81" s="77"/>
      <x:c r="N81" s="12"/>
    </x:row>
    <x:row r="82" ht="22" customHeight="1">
      <x:c r="A82" s="77"/>
      <x:c r="B82" s="77"/>
      <x:c r="C82" s="77"/>
      <x:c r="D82" s="77"/>
      <x:c r="E82" s="77"/>
      <x:c r="F82" s="77"/>
      <x:c r="G82" s="77"/>
      <x:c r="H82" s="77"/>
      <x:c r="I82" s="77"/>
      <x:c r="J82" s="77"/>
      <x:c r="K82" s="77"/>
      <x:c r="L82" s="77"/>
      <x:c r="M82" s="77"/>
      <x:c r="N82" s="12"/>
    </x:row>
    <x:row r="83" ht="22" customHeight="1">
      <x:c r="A83" s="81" t="str">
        <x:v>Item 10: The outputs and unresolved matters were clear at the end.</x:v>
      </x:c>
      <x:c r="B83" s="81"/>
      <x:c r="C83" s="81"/>
      <x:c r="D83" s="81"/>
      <x:c r="E83" s="81"/>
      <x:c r="F83" s="81"/>
      <x:c r="G83" s="81"/>
      <x:c r="H83" s="81"/>
      <x:c r="I83" s="81"/>
      <x:c r="J83" s="81"/>
      <x:c r="K83" s="81"/>
      <x:c r="L83" s="81"/>
      <x:c r="M83" s="81"/>
      <x:c r="N83" s="12"/>
    </x:row>
    <x:row r="84" ht="22" customHeight="1">
      <x:c r="A84" s="81"/>
      <x:c r="B84" s="81"/>
      <x:c r="C84" s="81"/>
      <x:c r="D84" s="81"/>
      <x:c r="E84" s="81"/>
      <x:c r="F84" s="81"/>
      <x:c r="G84" s="81"/>
      <x:c r="H84" s="81"/>
      <x:c r="I84" s="81"/>
      <x:c r="J84" s="81"/>
      <x:c r="K84" s="81"/>
      <x:c r="L84" s="81"/>
      <x:c r="M84" s="81"/>
      <x:c r="N84" s="12"/>
    </x:row>
    <x:row r="85" ht="22" customHeight="1">
      <x:c r="A85" s="77" t="str">
        <x:v>Item 11: I understood the next steps and who would own them.</x:v>
      </x:c>
      <x:c r="B85" s="77"/>
      <x:c r="C85" s="77"/>
      <x:c r="D85" s="77"/>
      <x:c r="E85" s="77"/>
      <x:c r="F85" s="77"/>
      <x:c r="G85" s="77"/>
      <x:c r="H85" s="77"/>
      <x:c r="I85" s="77"/>
      <x:c r="J85" s="77"/>
      <x:c r="K85" s="77"/>
      <x:c r="L85" s="77"/>
      <x:c r="M85" s="77"/>
      <x:c r="N85" s="12"/>
    </x:row>
    <x:row r="86" ht="22" customHeight="1">
      <x:c r="A86" s="77"/>
      <x:c r="B86" s="77"/>
      <x:c r="C86" s="77"/>
      <x:c r="D86" s="77"/>
      <x:c r="E86" s="77"/>
      <x:c r="F86" s="77"/>
      <x:c r="G86" s="77"/>
      <x:c r="H86" s="77"/>
      <x:c r="I86" s="77"/>
      <x:c r="J86" s="77"/>
      <x:c r="K86" s="77"/>
      <x:c r="L86" s="77"/>
      <x:c r="M86" s="77"/>
      <x:c r="N86" s="12"/>
    </x:row>
    <x:row r="87" ht="22" customHeight="1">
      <x:c r="A87" s="81" t="str">
        <x:v>Item 12: The session was useful for its stated purpose.</x:v>
      </x:c>
      <x:c r="B87" s="81"/>
      <x:c r="C87" s="81"/>
      <x:c r="D87" s="81"/>
      <x:c r="E87" s="81"/>
      <x:c r="F87" s="81"/>
      <x:c r="G87" s="81"/>
      <x:c r="H87" s="81"/>
      <x:c r="I87" s="81"/>
      <x:c r="J87" s="81"/>
      <x:c r="K87" s="81"/>
      <x:c r="L87" s="81"/>
      <x:c r="M87" s="81"/>
      <x:c r="N87" s="12"/>
    </x:row>
    <x:row r="88" ht="22" customHeight="1">
      <x:c r="A88" s="81"/>
      <x:c r="B88" s="81"/>
      <x:c r="C88" s="81"/>
      <x:c r="D88" s="81"/>
      <x:c r="E88" s="81"/>
      <x:c r="F88" s="81"/>
      <x:c r="G88" s="81"/>
      <x:c r="H88" s="81"/>
      <x:c r="I88" s="81"/>
      <x:c r="J88" s="81"/>
      <x:c r="K88" s="81"/>
      <x:c r="L88" s="81"/>
      <x:c r="M88" s="81"/>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85" t="str">
        <x:v>Anonymous IDs should be non-identifying record numbers. Do not place participant names, employment cases or sensitive personal data here. Raw response rows remain identifiable to anyone holding this workbook; do not share the entire file to distribute an aggregate report.</x:v>
      </x:c>
      <x:c r="B92" s="85"/>
      <x:c r="C92" s="85"/>
      <x:c r="D92" s="85"/>
      <x:c r="E92" s="85"/>
      <x:c r="F92" s="85"/>
      <x:c r="G92" s="85"/>
      <x:c r="H92" s="85"/>
      <x:c r="I92" s="85"/>
      <x:c r="J92" s="85"/>
      <x:c r="K92" s="85"/>
      <x:c r="L92" s="85"/>
      <x:c r="M92" s="85"/>
      <x:c r="N92" s="12"/>
    </x:row>
    <x:row r="93" ht="22" customHeight="1">
      <x:c r="A93" s="85"/>
      <x:c r="B93" s="85"/>
      <x:c r="C93" s="85"/>
      <x:c r="D93" s="85"/>
      <x:c r="E93" s="85"/>
      <x:c r="F93" s="85"/>
      <x:c r="G93" s="85"/>
      <x:c r="H93" s="85"/>
      <x:c r="I93" s="85"/>
      <x:c r="J93" s="85"/>
      <x:c r="K93" s="85"/>
      <x:c r="L93" s="85"/>
      <x:c r="M93" s="85"/>
      <x:c r="N93" s="12"/>
    </x:row>
    <x:row r="94" ht="22" customHeight="1">
      <x:c r="A94" s="85"/>
      <x:c r="B94" s="85"/>
      <x:c r="C94" s="85"/>
      <x:c r="D94" s="85"/>
      <x:c r="E94" s="85"/>
      <x:c r="F94" s="85"/>
      <x:c r="G94" s="85"/>
      <x:c r="H94" s="85"/>
      <x:c r="I94" s="85"/>
      <x:c r="J94" s="85"/>
      <x:c r="K94" s="85"/>
      <x:c r="L94" s="85"/>
      <x:c r="M94" s="85"/>
      <x:c r="N94" s="12"/>
    </x:row>
    <x:row r="95" ht="22" customHeight="1">
      <x:c r="A95" s="85"/>
      <x:c r="B95" s="85"/>
      <x:c r="C95" s="85"/>
      <x:c r="D95" s="85"/>
      <x:c r="E95" s="85"/>
      <x:c r="F95" s="85"/>
      <x:c r="G95" s="85"/>
      <x:c r="H95" s="85"/>
      <x:c r="I95" s="85"/>
      <x:c r="J95" s="85"/>
      <x:c r="K95" s="85"/>
      <x:c r="L95" s="85"/>
      <x:c r="M95" s="85"/>
      <x:c r="N95" s="12"/>
    </x:row>
    <x:row r="96" ht="22" customHeight="1">
      <x:c r="A96" s="85"/>
      <x:c r="B96" s="85"/>
      <x:c r="C96" s="85"/>
      <x:c r="D96" s="85"/>
      <x:c r="E96" s="85"/>
      <x:c r="F96" s="85"/>
      <x:c r="G96" s="85"/>
      <x:c r="H96" s="85"/>
      <x:c r="I96" s="85"/>
      <x:c r="J96" s="85"/>
      <x:c r="K96" s="85"/>
      <x:c r="L96" s="85"/>
      <x:c r="M96" s="85"/>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65:M66"/>
    <x:mergeCell ref="A67:M68"/>
    <x:mergeCell ref="A69:M70"/>
    <x:mergeCell ref="A71:M72"/>
    <x:mergeCell ref="A73:M74"/>
    <x:mergeCell ref="A75:M76"/>
    <x:mergeCell ref="A77:M78"/>
    <x:mergeCell ref="A79:M80"/>
    <x:mergeCell ref="A81:M82"/>
    <x:mergeCell ref="A83:M84"/>
    <x:mergeCell ref="A85:M86"/>
    <x:mergeCell ref="A87:M88"/>
    <x:mergeCell ref="A92:M96"/>
  </x:mergeCells>
  <x:dataValidations count="1">
    <x:dataValidation type="list" sqref="B11:M60">
      <x:formula1>"1,2,3,4,N/O"</x:formula1>
    </x:dataValidation>
  </x:dataValidations>
  <x:pageMargins left="0.7" right="0.7" top="0.75" bottom="0.75" header="0.3" footer="0.3"/>
</x:worksheet>
</file>

<file path=xl/worksheets/sheet92.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DASHBOARD | LIVE ASSIGNMENT</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Counts and checks support human judgement. Empty live inputs do not become an example event or a proficiency score.</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12"/>
      <x:c r="B8" s="12"/>
      <x:c r="C8" s="12"/>
      <x:c r="D8" s="12"/>
      <x:c r="E8" s="12"/>
      <x:c r="F8" s="12"/>
      <x:c r="G8" s="12"/>
      <x:c r="H8" s="12"/>
      <x:c r="I8" s="12"/>
      <x:c r="J8" s="12"/>
      <x:c r="K8" s="12"/>
      <x:c r="L8" s="12"/>
      <x:c r="M8" s="12"/>
      <x:c r="N8" s="12"/>
    </x:row>
    <x:row r="9" ht="22" customHeight="1">
      <x:c r="A9" s="12"/>
      <x:c r="B9" s="12"/>
      <x:c r="C9" s="12"/>
      <x:c r="D9" s="12"/>
      <x:c r="E9" s="12"/>
      <x:c r="F9" s="12"/>
      <x:c r="G9" s="12"/>
      <x:c r="H9" s="12"/>
      <x:c r="I9" s="12"/>
      <x:c r="J9" s="12"/>
      <x:c r="K9" s="12"/>
      <x:c r="L9" s="12"/>
      <x:c r="M9" s="12"/>
      <x:c r="N9" s="12"/>
    </x:row>
    <x:row r="10" ht="22" customHeight="1">
      <x:c r="A10" s="251" t="str">
        <x:v>Assignment</x:v>
      </x:c>
      <x:c r="B10" s="251"/>
      <x:c r="C10" s="251"/>
      <x:c r="D10" s="251"/>
      <x:c r="E10" s="251"/>
      <x:c r="F10" s="251"/>
      <x:c r="G10" s="251" t="str">
        <x:v>Readiness screen</x:v>
      </x:c>
      <x:c r="H10" s="251"/>
      <x:c r="I10" s="251"/>
      <x:c r="J10" s="251"/>
      <x:c r="K10" s="251"/>
      <x:c r="L10" s="251"/>
      <x:c r="M10" s="12"/>
      <x:c r="N10" s="12"/>
    </x:row>
    <x:row r="11" ht="22" customHeight="1">
      <x:c r="A11" s="255" t="str">
        <x:f>IF('01 Setup'!D8="","Not entered",'01 Setup'!D8)</x:f>
        <x:v>Not entered</x:v>
      </x:c>
      <x:c r="B11" s="255"/>
      <x:c r="C11" s="255"/>
      <x:c r="D11" s="255"/>
      <x:c r="E11" s="255"/>
      <x:c r="F11" s="255"/>
      <x:c r="G11" s="255" t="str">
        <x:f>'P12 Readiness'!C25</x:f>
        <x:v>Not reviewed</x:v>
      </x:c>
      <x:c r="H11" s="255"/>
      <x:c r="I11" s="255"/>
      <x:c r="J11" s="255"/>
      <x:c r="K11" s="255"/>
      <x:c r="L11" s="255"/>
      <x:c r="M11" s="12"/>
      <x:c r="N11" s="12"/>
    </x:row>
    <x:row r="12" ht="22" customHeight="1">
      <x:c r="A12" s="255"/>
      <x:c r="B12" s="255"/>
      <x:c r="C12" s="255"/>
      <x:c r="D12" s="255"/>
      <x:c r="E12" s="255"/>
      <x:c r="F12" s="255"/>
      <x:c r="G12" s="255"/>
      <x:c r="H12" s="255"/>
      <x:c r="I12" s="255"/>
      <x:c r="J12" s="255"/>
      <x:c r="K12" s="255"/>
      <x:c r="L12" s="255"/>
      <x:c r="M12" s="12"/>
      <x:c r="N12" s="12"/>
    </x:row>
    <x:row r="13" ht="22" customHeight="1">
      <x:c r="A13" s="255"/>
      <x:c r="B13" s="255"/>
      <x:c r="C13" s="255"/>
      <x:c r="D13" s="255"/>
      <x:c r="E13" s="255"/>
      <x:c r="F13" s="255"/>
      <x:c r="G13" s="255"/>
      <x:c r="H13" s="255"/>
      <x:c r="I13" s="255"/>
      <x:c r="J13" s="255"/>
      <x:c r="K13" s="255"/>
      <x:c r="L13" s="255"/>
      <x:c r="M13" s="12"/>
      <x:c r="N13" s="12"/>
    </x:row>
    <x:row r="14" ht="22" customHeight="1">
      <x:c r="A14" s="12"/>
      <x:c r="B14" s="12"/>
      <x:c r="C14" s="12"/>
      <x:c r="D14" s="12"/>
      <x:c r="E14" s="12"/>
      <x:c r="F14" s="12"/>
      <x:c r="G14" s="12"/>
      <x:c r="H14" s="12"/>
      <x:c r="I14" s="12"/>
      <x:c r="J14" s="12"/>
      <x:c r="K14" s="12"/>
      <x:c r="L14" s="12"/>
      <x:c r="M14" s="12"/>
      <x:c r="N14" s="12"/>
    </x:row>
    <x:row r="15" ht="22" customHeight="1">
      <x:c r="A15" s="251" t="str">
        <x:v>Planned minutes</x:v>
      </x:c>
      <x:c r="B15" s="251"/>
      <x:c r="C15" s="251"/>
      <x:c r="D15" s="251"/>
      <x:c r="E15" s="251"/>
      <x:c r="F15" s="251"/>
      <x:c r="G15" s="251" t="str">
        <x:v>Agenda checks</x:v>
      </x:c>
      <x:c r="H15" s="251"/>
      <x:c r="I15" s="251"/>
      <x:c r="J15" s="251"/>
      <x:c r="K15" s="251"/>
      <x:c r="L15" s="251"/>
      <x:c r="M15" s="12"/>
      <x:c r="N15" s="12"/>
    </x:row>
    <x:row r="16" ht="22" customHeight="1">
      <x:c r="A16" s="255" t="str">
        <x:f>IF(ISNUMBER('P08 Agenda'!G43),'P08 Agenda'!G43,"")</x:f>
      </x:c>
      <x:c r="B16" s="255"/>
      <x:c r="C16" s="255"/>
      <x:c r="D16" s="255"/>
      <x:c r="E16" s="255"/>
      <x:c r="F16" s="255"/>
      <x:c r="G16" s="255" t="n">
        <x:f>COUNTIF('P08 Agenda'!L11:L40,"Check*")</x:f>
        <x:v>0</x:v>
      </x:c>
      <x:c r="H16" s="255"/>
      <x:c r="I16" s="255"/>
      <x:c r="J16" s="255"/>
      <x:c r="K16" s="255"/>
      <x:c r="L16" s="255"/>
      <x:c r="M16" s="12"/>
      <x:c r="N16" s="12"/>
    </x:row>
    <x:row r="17" ht="22" customHeight="1">
      <x:c r="A17" s="255"/>
      <x:c r="B17" s="255"/>
      <x:c r="C17" s="255"/>
      <x:c r="D17" s="255"/>
      <x:c r="E17" s="255"/>
      <x:c r="F17" s="255"/>
      <x:c r="G17" s="255"/>
      <x:c r="H17" s="255"/>
      <x:c r="I17" s="255"/>
      <x:c r="J17" s="255"/>
      <x:c r="K17" s="255"/>
      <x:c r="L17" s="255"/>
      <x:c r="M17" s="12"/>
      <x:c r="N17" s="12"/>
    </x:row>
    <x:row r="18" ht="22" customHeight="1">
      <x:c r="A18" s="255"/>
      <x:c r="B18" s="255"/>
      <x:c r="C18" s="255"/>
      <x:c r="D18" s="255"/>
      <x:c r="E18" s="255"/>
      <x:c r="F18" s="255"/>
      <x:c r="G18" s="255"/>
      <x:c r="H18" s="255"/>
      <x:c r="I18" s="255"/>
      <x:c r="J18" s="255"/>
      <x:c r="K18" s="255"/>
      <x:c r="L18" s="255"/>
      <x:c r="M18" s="12"/>
      <x:c r="N18" s="12"/>
    </x:row>
    <x:row r="19" ht="22" customHeight="1">
      <x:c r="A19" s="12"/>
      <x:c r="B19" s="12"/>
      <x:c r="C19" s="12"/>
      <x:c r="D19" s="12"/>
      <x:c r="E19" s="12"/>
      <x:c r="F19" s="12"/>
      <x:c r="G19" s="12"/>
      <x:c r="H19" s="12"/>
      <x:c r="I19" s="12"/>
      <x:c r="J19" s="12"/>
      <x:c r="K19" s="12"/>
      <x:c r="L19" s="12"/>
      <x:c r="M19" s="12"/>
      <x:c r="N19" s="12"/>
    </x:row>
    <x:row r="20" ht="22" customHeight="1">
      <x:c r="A20" s="251" t="str">
        <x:v>Action records</x:v>
      </x:c>
      <x:c r="B20" s="251"/>
      <x:c r="C20" s="251"/>
      <x:c r="D20" s="251"/>
      <x:c r="E20" s="251"/>
      <x:c r="F20" s="251"/>
      <x:c r="G20" s="251" t="str">
        <x:v>Overdue active actions</x:v>
      </x:c>
      <x:c r="H20" s="251"/>
      <x:c r="I20" s="251"/>
      <x:c r="J20" s="251"/>
      <x:c r="K20" s="251"/>
      <x:c r="L20" s="251"/>
      <x:c r="M20" s="12"/>
      <x:c r="N20" s="12"/>
    </x:row>
    <x:row r="21" ht="22" customHeight="1">
      <x:c r="A21" s="255" t="n">
        <x:f>COUNTA('S16 Actions'!A11:A60)</x:f>
        <x:v>0</x:v>
      </x:c>
      <x:c r="B21" s="255"/>
      <x:c r="C21" s="255"/>
      <x:c r="D21" s="255"/>
      <x:c r="E21" s="255"/>
      <x:c r="F21" s="255"/>
      <x:c r="G21" s="255" t="n">
        <x:f>COUNTIF('S16 Actions'!G11:G60,"&gt;0")</x:f>
        <x:v>0</x:v>
      </x:c>
      <x:c r="H21" s="255"/>
      <x:c r="I21" s="255"/>
      <x:c r="J21" s="255"/>
      <x:c r="K21" s="255"/>
      <x:c r="L21" s="255"/>
      <x:c r="M21" s="12"/>
      <x:c r="N21" s="12"/>
    </x:row>
    <x:row r="22" ht="22" customHeight="1">
      <x:c r="A22" s="255"/>
      <x:c r="B22" s="255"/>
      <x:c r="C22" s="255"/>
      <x:c r="D22" s="255"/>
      <x:c r="E22" s="255"/>
      <x:c r="F22" s="255"/>
      <x:c r="G22" s="255"/>
      <x:c r="H22" s="255"/>
      <x:c r="I22" s="255"/>
      <x:c r="J22" s="255"/>
      <x:c r="K22" s="255"/>
      <x:c r="L22" s="255"/>
      <x:c r="M22" s="12"/>
      <x:c r="N22" s="12"/>
    </x:row>
    <x:row r="23" ht="22" customHeight="1">
      <x:c r="A23" s="255"/>
      <x:c r="B23" s="255"/>
      <x:c r="C23" s="255"/>
      <x:c r="D23" s="255"/>
      <x:c r="E23" s="255"/>
      <x:c r="F23" s="255"/>
      <x:c r="G23" s="255"/>
      <x:c r="H23" s="255"/>
      <x:c r="I23" s="255"/>
      <x:c r="J23" s="255"/>
      <x:c r="K23" s="255"/>
      <x:c r="L23" s="255"/>
      <x:c r="M23" s="12"/>
      <x:c r="N23" s="12"/>
    </x:row>
    <x:row r="24" ht="22" customHeight="1">
      <x:c r="A24" s="12"/>
      <x:c r="B24" s="12"/>
      <x:c r="C24" s="12"/>
      <x:c r="D24" s="12"/>
      <x:c r="E24" s="12"/>
      <x:c r="F24" s="12"/>
      <x:c r="G24" s="12"/>
      <x:c r="H24" s="12"/>
      <x:c r="I24" s="12"/>
      <x:c r="J24" s="12"/>
      <x:c r="K24" s="12"/>
      <x:c r="L24" s="12"/>
      <x:c r="M24" s="12"/>
      <x:c r="N24" s="12"/>
    </x:row>
    <x:row r="25" ht="22" customHeight="1">
      <x:c r="A25" s="251" t="str">
        <x:v>Action quality checks</x:v>
      </x:c>
      <x:c r="B25" s="251"/>
      <x:c r="C25" s="251"/>
      <x:c r="D25" s="251"/>
      <x:c r="E25" s="251"/>
      <x:c r="F25" s="251"/>
      <x:c r="G25" s="251" t="str">
        <x:v>Recorded mode episodes</x:v>
      </x:c>
      <x:c r="H25" s="251"/>
      <x:c r="I25" s="251"/>
      <x:c r="J25" s="251"/>
      <x:c r="K25" s="251"/>
      <x:c r="L25" s="251"/>
      <x:c r="M25" s="12"/>
      <x:c r="N25" s="12"/>
    </x:row>
    <x:row r="26" ht="22" customHeight="1">
      <x:c r="A26" s="255" t="n">
        <x:f>COUNTIF('S16 Actions'!H11:H60,"Check*")</x:f>
        <x:v>0</x:v>
      </x:c>
      <x:c r="B26" s="255"/>
      <x:c r="C26" s="255"/>
      <x:c r="D26" s="255"/>
      <x:c r="E26" s="255"/>
      <x:c r="F26" s="255"/>
      <x:c r="G26" s="255" t="n">
        <x:f>COUNTIF('D04 Mode Audit'!G11:G70,"Recorded")</x:f>
        <x:v>0</x:v>
      </x:c>
      <x:c r="H26" s="255"/>
      <x:c r="I26" s="255"/>
      <x:c r="J26" s="255"/>
      <x:c r="K26" s="255"/>
      <x:c r="L26" s="255"/>
      <x:c r="M26" s="12"/>
      <x:c r="N26" s="12"/>
    </x:row>
    <x:row r="27" ht="22" customHeight="1">
      <x:c r="A27" s="255"/>
      <x:c r="B27" s="255"/>
      <x:c r="C27" s="255"/>
      <x:c r="D27" s="255"/>
      <x:c r="E27" s="255"/>
      <x:c r="F27" s="255"/>
      <x:c r="G27" s="255"/>
      <x:c r="H27" s="255"/>
      <x:c r="I27" s="255"/>
      <x:c r="J27" s="255"/>
      <x:c r="K27" s="255"/>
      <x:c r="L27" s="255"/>
      <x:c r="M27" s="12"/>
      <x:c r="N27" s="12"/>
    </x:row>
    <x:row r="28" ht="22" customHeight="1">
      <x:c r="A28" s="255"/>
      <x:c r="B28" s="255"/>
      <x:c r="C28" s="255"/>
      <x:c r="D28" s="255"/>
      <x:c r="E28" s="255"/>
      <x:c r="F28" s="255"/>
      <x:c r="G28" s="255"/>
      <x:c r="H28" s="255"/>
      <x:c r="I28" s="255"/>
      <x:c r="J28" s="255"/>
      <x:c r="K28" s="255"/>
      <x:c r="L28" s="255"/>
      <x:c r="M28" s="12"/>
      <x:c r="N28" s="12"/>
    </x:row>
    <x:row r="29" ht="22" customHeight="1">
      <x:c r="A29" s="12"/>
      <x:c r="B29" s="12"/>
      <x:c r="C29" s="12"/>
      <x:c r="D29" s="12"/>
      <x:c r="E29" s="12"/>
      <x:c r="F29" s="12"/>
      <x:c r="G29" s="12"/>
      <x:c r="H29" s="12"/>
      <x:c r="I29" s="12"/>
      <x:c r="J29" s="12"/>
      <x:c r="K29" s="12"/>
      <x:c r="L29" s="12"/>
      <x:c r="M29" s="12"/>
      <x:c r="N29" s="12"/>
    </x:row>
    <x:row r="30" ht="22" customHeight="1">
      <x:c r="A30" s="12"/>
      <x:c r="B30" s="12"/>
      <x:c r="C30" s="12"/>
      <x:c r="D30" s="12"/>
      <x:c r="E30" s="12"/>
      <x:c r="F30" s="12"/>
      <x:c r="G30" s="12"/>
      <x:c r="H30" s="12"/>
      <x:c r="I30" s="12"/>
      <x:c r="J30" s="12"/>
      <x:c r="K30" s="12"/>
      <x:c r="L30" s="12"/>
      <x:c r="M30" s="12"/>
      <x:c r="N30" s="12"/>
    </x:row>
    <x:row r="31" ht="22" customHeight="1">
      <x:c r="A31" s="85" t="str">
        <x:v>These are separate operational signals, not a composite score. Review the underlying evidence, authority and safeguards. A favourable readiness screen is not sponsor approval.</x:v>
      </x:c>
      <x:c r="B31" s="85"/>
      <x:c r="C31" s="85"/>
      <x:c r="D31" s="85"/>
      <x:c r="E31" s="85"/>
      <x:c r="F31" s="85"/>
      <x:c r="G31" s="85"/>
      <x:c r="H31" s="85"/>
      <x:c r="I31" s="85"/>
      <x:c r="J31" s="85"/>
      <x:c r="K31" s="85"/>
      <x:c r="L31" s="85"/>
      <x:c r="M31" s="12"/>
      <x:c r="N31" s="12"/>
    </x:row>
    <x:row r="32" ht="22" customHeight="1">
      <x:c r="A32" s="85"/>
      <x:c r="B32" s="85"/>
      <x:c r="C32" s="85"/>
      <x:c r="D32" s="85"/>
      <x:c r="E32" s="85"/>
      <x:c r="F32" s="85"/>
      <x:c r="G32" s="85"/>
      <x:c r="H32" s="85"/>
      <x:c r="I32" s="85"/>
      <x:c r="J32" s="85"/>
      <x:c r="K32" s="85"/>
      <x:c r="L32" s="85"/>
      <x:c r="M32" s="12"/>
      <x:c r="N32" s="12"/>
    </x:row>
    <x:row r="33" ht="22" customHeight="1">
      <x:c r="A33" s="85"/>
      <x:c r="B33" s="85"/>
      <x:c r="C33" s="85"/>
      <x:c r="D33" s="85"/>
      <x:c r="E33" s="85"/>
      <x:c r="F33" s="85"/>
      <x:c r="G33" s="85"/>
      <x:c r="H33" s="85"/>
      <x:c r="I33" s="85"/>
      <x:c r="J33" s="85"/>
      <x:c r="K33" s="85"/>
      <x:c r="L33" s="85"/>
      <x:c r="M33" s="12"/>
      <x:c r="N33" s="12"/>
    </x:row>
    <x:row r="34" ht="22" customHeight="1">
      <x:c r="A34" s="12"/>
      <x:c r="B34" s="12"/>
      <x:c r="C34" s="12"/>
      <x:c r="D34" s="12"/>
      <x:c r="E34" s="12"/>
      <x:c r="F34" s="12"/>
      <x:c r="G34" s="12"/>
      <x:c r="H34" s="12"/>
      <x:c r="I34" s="12"/>
      <x:c r="J34" s="12"/>
      <x:c r="K34" s="12"/>
      <x:c r="L34" s="12"/>
      <x:c r="M34" s="12"/>
      <x:c r="N34" s="12"/>
    </x:row>
    <x:row r="35" ht="22" customHeight="1">
      <x:c r="A35" s="12"/>
      <x:c r="B35" s="12"/>
      <x:c r="C35" s="12"/>
      <x:c r="D35" s="12"/>
      <x:c r="E35" s="12"/>
      <x:c r="F35" s="12"/>
      <x:c r="G35" s="12"/>
      <x:c r="H35" s="12"/>
      <x:c r="I35" s="12"/>
      <x:c r="J35" s="12"/>
      <x:c r="K35" s="12"/>
      <x:c r="L35" s="12"/>
      <x:c r="M35" s="12"/>
      <x:c r="N35" s="12"/>
    </x:row>
    <x:row r="36" ht="34" customHeight="1">
      <x:c r="A36" s="199" t="str">
        <x:v>Action status</x:v>
      </x:c>
      <x:c r="B36" s="199" t="str">
        <x:v>Count</x:v>
      </x:c>
      <x:c r="C36" s="12"/>
      <x:c r="D36" s="12"/>
      <x:c r="E36" s="12"/>
      <x:c r="F36" s="12"/>
      <x:c r="G36" s="12"/>
      <x:c r="H36" s="12"/>
      <x:c r="I36" s="12"/>
      <x:c r="J36" s="12"/>
      <x:c r="K36" s="12"/>
      <x:c r="L36" s="12"/>
      <x:c r="M36" s="12"/>
      <x:c r="N36" s="12"/>
    </x:row>
    <x:row r="37" ht="22" customHeight="1">
      <x:c r="A37" s="12" t="str">
        <x:v>Open</x:v>
      </x:c>
      <x:c r="B37" s="12" t="n">
        <x:f>COUNTIFS('S16 Actions'!$A$11:$A$60,"&lt;&gt;",'S16 Actions'!$E$11:$E$60,A37)</x:f>
        <x:v>0</x:v>
      </x:c>
      <x:c r="C37" s="12"/>
      <x:c r="D37" s="12"/>
      <x:c r="E37" s="12"/>
      <x:c r="F37" s="12"/>
      <x:c r="G37" s="12"/>
      <x:c r="H37" s="12"/>
      <x:c r="I37" s="12"/>
      <x:c r="J37" s="12"/>
      <x:c r="K37" s="12"/>
      <x:c r="L37" s="12"/>
      <x:c r="M37" s="12"/>
      <x:c r="N37" s="12"/>
    </x:row>
    <x:row r="38" ht="22" customHeight="1">
      <x:c r="A38" s="12" t="str">
        <x:v>In progress</x:v>
      </x:c>
      <x:c r="B38" s="12" t="n">
        <x:f>COUNTIFS('S16 Actions'!$A$11:$A$60,"&lt;&gt;",'S16 Actions'!$E$11:$E$60,A38)</x:f>
        <x:v>0</x:v>
      </x:c>
      <x:c r="C38" s="12"/>
      <x:c r="D38" s="12"/>
      <x:c r="E38" s="12"/>
      <x:c r="F38" s="12"/>
      <x:c r="G38" s="12"/>
      <x:c r="H38" s="12"/>
      <x:c r="I38" s="12"/>
      <x:c r="J38" s="12"/>
      <x:c r="K38" s="12"/>
      <x:c r="L38" s="12"/>
      <x:c r="M38" s="12"/>
      <x:c r="N38" s="12"/>
    </x:row>
    <x:row r="39" ht="22" customHeight="1">
      <x:c r="A39" s="12" t="str">
        <x:v>Complete</x:v>
      </x:c>
      <x:c r="B39" s="12" t="n">
        <x:f>COUNTIFS('S16 Actions'!$A$11:$A$60,"&lt;&gt;",'S16 Actions'!$E$11:$E$60,A39)</x:f>
        <x:v>0</x:v>
      </x:c>
      <x:c r="C39" s="12"/>
      <x:c r="D39" s="12"/>
      <x:c r="E39" s="12"/>
      <x:c r="F39" s="12"/>
      <x:c r="G39" s="12"/>
      <x:c r="H39" s="12"/>
      <x:c r="I39" s="12"/>
      <x:c r="J39" s="12"/>
      <x:c r="K39" s="12"/>
      <x:c r="L39" s="12"/>
      <x:c r="M39" s="12"/>
      <x:c r="N39" s="12"/>
    </x:row>
    <x:row r="40" ht="22" customHeight="1">
      <x:c r="A40" s="12" t="str">
        <x:v>Cancelled</x:v>
      </x:c>
      <x:c r="B40" s="12" t="n">
        <x:f>COUNTIFS('S16 Actions'!$A$11:$A$60,"&lt;&gt;",'S16 Actions'!$E$11:$E$60,A40)</x:f>
        <x:v>0</x:v>
      </x:c>
      <x:c r="C40" s="12"/>
      <x:c r="D40" s="12"/>
      <x:c r="E40" s="12"/>
      <x:c r="F40" s="12"/>
      <x:c r="G40" s="12"/>
      <x:c r="H40" s="12"/>
      <x:c r="I40" s="12"/>
      <x:c r="J40" s="12"/>
      <x:c r="K40" s="12"/>
      <x:c r="L40" s="12"/>
      <x:c r="M40" s="12"/>
      <x:c r="N40" s="12"/>
    </x:row>
    <x:row r="41" ht="22" customHeight="1">
      <x:c r="A41" s="12"/>
      <x:c r="B41" s="12"/>
      <x:c r="C41" s="12"/>
      <x:c r="D41" s="12"/>
      <x:c r="E41" s="12"/>
      <x:c r="F41" s="12"/>
      <x:c r="G41" s="12"/>
      <x:c r="H41" s="12"/>
      <x:c r="I41" s="12"/>
      <x:c r="J41" s="12"/>
      <x:c r="K41" s="12"/>
      <x:c r="L41" s="12"/>
      <x:c r="M41" s="12"/>
      <x:c r="N41" s="12"/>
    </x:row>
    <x:row r="42" ht="22" customHeight="1">
      <x:c r="A42" s="12"/>
      <x:c r="B42" s="12"/>
      <x:c r="C42" s="12"/>
      <x:c r="D42" s="12"/>
      <x:c r="E42" s="12"/>
      <x:c r="F42" s="12"/>
      <x:c r="G42" s="12"/>
      <x:c r="H42" s="12"/>
      <x:c r="I42" s="12"/>
      <x:c r="J42" s="12"/>
      <x:c r="K42" s="12"/>
      <x:c r="L42" s="12"/>
      <x:c r="M42" s="12"/>
      <x:c r="N42" s="12"/>
    </x:row>
    <x:row r="43" ht="34" customHeight="1">
      <x:c r="A43" s="199" t="str">
        <x:v>Mode</x:v>
      </x:c>
      <x:c r="B43" s="199" t="str">
        <x:v>Recorded episodes</x:v>
      </x:c>
      <x:c r="C43" s="12"/>
      <x:c r="D43" s="12"/>
      <x:c r="E43" s="12"/>
      <x:c r="F43" s="12"/>
      <x:c r="G43" s="12"/>
      <x:c r="H43" s="12"/>
      <x:c r="I43" s="12"/>
      <x:c r="J43" s="12"/>
      <x:c r="K43" s="12"/>
      <x:c r="L43" s="12"/>
      <x:c r="M43" s="12"/>
      <x:c r="N43" s="12"/>
    </x:row>
    <x:row r="44" ht="22" customHeight="1">
      <x:c r="A44" s="12" t="str">
        <x:v>Hierarchical</x:v>
      </x:c>
      <x:c r="B44" s="12" t="n">
        <x:f>COUNTIFS('D04 Mode Audit'!$D$11:$D$70,A44,'D04 Mode Audit'!$G$11:$G$70,"Recorded")</x:f>
        <x:v>0</x:v>
      </x:c>
      <x:c r="C44" s="12"/>
      <x:c r="D44" s="12"/>
      <x:c r="E44" s="12"/>
      <x:c r="F44" s="12"/>
      <x:c r="G44" s="12"/>
      <x:c r="H44" s="12"/>
      <x:c r="I44" s="12"/>
      <x:c r="J44" s="12"/>
      <x:c r="K44" s="12"/>
      <x:c r="L44" s="12"/>
      <x:c r="M44" s="12"/>
      <x:c r="N44" s="12"/>
    </x:row>
    <x:row r="45" ht="22" customHeight="1">
      <x:c r="A45" s="12" t="str">
        <x:v>Co-operative</x:v>
      </x:c>
      <x:c r="B45" s="12" t="n">
        <x:f>COUNTIFS('D04 Mode Audit'!$D$11:$D$70,A45,'D04 Mode Audit'!$G$11:$G$70,"Recorded")</x:f>
        <x:v>0</x:v>
      </x:c>
      <x:c r="C45" s="12"/>
      <x:c r="D45" s="12"/>
      <x:c r="E45" s="12"/>
      <x:c r="F45" s="12"/>
      <x:c r="G45" s="12"/>
      <x:c r="H45" s="12"/>
      <x:c r="I45" s="12"/>
      <x:c r="J45" s="12"/>
      <x:c r="K45" s="12"/>
      <x:c r="L45" s="12"/>
      <x:c r="M45" s="12"/>
      <x:c r="N45" s="12"/>
    </x:row>
    <x:row r="46" ht="22" customHeight="1">
      <x:c r="A46" s="12" t="str">
        <x:v>Autonomous</x:v>
      </x:c>
      <x:c r="B46" s="12" t="n">
        <x:f>COUNTIFS('D04 Mode Audit'!$D$11:$D$70,A46,'D04 Mode Audit'!$G$11:$G$70,"Recorded")</x:f>
        <x:v>0</x:v>
      </x:c>
      <x:c r="C46" s="12"/>
      <x:c r="D46" s="12"/>
      <x:c r="E46" s="12"/>
      <x:c r="F46" s="12"/>
      <x:c r="G46" s="12"/>
      <x:c r="H46" s="12"/>
      <x:c r="I46" s="12"/>
      <x:c r="J46" s="12"/>
      <x:c r="K46" s="12"/>
      <x:c r="L46" s="12"/>
      <x:c r="M46" s="12"/>
      <x:c r="N46" s="12"/>
    </x:row>
    <x:row r="47" ht="22" customHeight="1">
      <x:c r="A47" s="12"/>
      <x:c r="B47" s="12"/>
      <x:c r="C47" s="12"/>
      <x:c r="D47" s="12"/>
      <x:c r="E47" s="12"/>
      <x:c r="F47" s="12"/>
      <x:c r="G47" s="12"/>
      <x:c r="H47" s="12"/>
      <x:c r="I47" s="12"/>
      <x:c r="J47" s="12"/>
      <x:c r="K47" s="12"/>
      <x:c r="L47" s="12"/>
      <x:c r="M47" s="12"/>
      <x:c r="N47" s="12"/>
    </x:row>
    <x:row r="48" ht="22" customHeight="1">
      <x:c r="A48" s="12"/>
      <x:c r="B48" s="12"/>
      <x:c r="C48" s="12"/>
      <x:c r="D48" s="12"/>
      <x:c r="E48" s="12"/>
      <x:c r="F48" s="12"/>
      <x:c r="G48" s="12"/>
      <x:c r="H48" s="12"/>
      <x:c r="I48" s="12"/>
      <x:c r="J48" s="12"/>
      <x:c r="K48" s="12"/>
      <x:c r="L48" s="12"/>
      <x:c r="M48" s="12"/>
      <x:c r="N48" s="12"/>
    </x:row>
    <x:row r="49" ht="22" customHeight="1">
      <x:c r="A49" s="12"/>
      <x:c r="B49" s="12"/>
      <x:c r="C49" s="12"/>
      <x:c r="D49" s="12"/>
      <x:c r="E49" s="12"/>
      <x:c r="F49" s="12"/>
      <x:c r="G49" s="12"/>
      <x:c r="H49" s="12"/>
      <x:c r="I49" s="12"/>
      <x:c r="J49" s="12"/>
      <x:c r="K49" s="12"/>
      <x:c r="L49" s="12"/>
      <x:c r="M49" s="12"/>
      <x:c r="N49" s="12"/>
    </x:row>
    <x:row r="50" ht="22" customHeight="1">
      <x:c r="A50" s="12"/>
      <x:c r="B50" s="12"/>
      <x:c r="C50" s="12"/>
      <x:c r="D50" s="12"/>
      <x:c r="E50" s="12"/>
      <x:c r="F50" s="12"/>
      <x:c r="G50" s="12"/>
      <x:c r="H50" s="12"/>
      <x:c r="I50" s="12"/>
      <x:c r="J50" s="12"/>
      <x:c r="K50" s="12"/>
      <x:c r="L50" s="12"/>
      <x:c r="M50" s="12"/>
      <x:c r="N50" s="12"/>
    </x:row>
    <x:row r="51" ht="22" customHeight="1">
      <x:c r="A51" s="12"/>
      <x:c r="B51" s="12"/>
      <x:c r="C51" s="12"/>
      <x:c r="D51" s="12"/>
      <x:c r="E51" s="12"/>
      <x:c r="F51" s="12"/>
      <x:c r="G51" s="12"/>
      <x:c r="H51" s="12"/>
      <x:c r="I51" s="12"/>
      <x:c r="J51" s="12"/>
      <x:c r="K51" s="12"/>
      <x:c r="L51" s="12"/>
      <x:c r="M51" s="12"/>
      <x:c r="N51" s="12"/>
    </x:row>
    <x:row r="52" ht="22" customHeight="1">
      <x:c r="A52" s="12"/>
      <x:c r="B52" s="12"/>
      <x:c r="C52" s="12"/>
      <x:c r="D52" s="12"/>
      <x:c r="E52" s="12"/>
      <x:c r="F52" s="12"/>
      <x:c r="G52" s="12"/>
      <x:c r="H52" s="12"/>
      <x:c r="I52" s="12"/>
      <x:c r="J52" s="12"/>
      <x:c r="K52" s="12"/>
      <x:c r="L52" s="12"/>
      <x:c r="M52" s="12"/>
      <x:c r="N52" s="12"/>
    </x:row>
    <x:row r="53" ht="22" customHeight="1">
      <x:c r="A53" s="12"/>
      <x:c r="B53" s="12"/>
      <x:c r="C53" s="12"/>
      <x:c r="D53" s="12"/>
      <x:c r="E53" s="12"/>
      <x:c r="F53" s="12"/>
      <x:c r="G53" s="12"/>
      <x:c r="H53" s="12"/>
      <x:c r="I53" s="12"/>
      <x:c r="J53" s="12"/>
      <x:c r="K53" s="12"/>
      <x:c r="L53" s="12"/>
      <x:c r="M53" s="12"/>
      <x:c r="N53" s="12"/>
    </x:row>
    <x:row r="54" ht="22" customHeight="1">
      <x:c r="A54" s="12"/>
      <x:c r="B54" s="12"/>
      <x:c r="C54" s="12"/>
      <x:c r="D54" s="12"/>
      <x:c r="E54" s="12"/>
      <x:c r="F54" s="12"/>
      <x:c r="G54" s="12"/>
      <x:c r="H54" s="12"/>
      <x:c r="I54" s="12"/>
      <x:c r="J54" s="12"/>
      <x:c r="K54" s="12"/>
      <x:c r="L54" s="12"/>
      <x:c r="M54" s="12"/>
      <x:c r="N54" s="12"/>
    </x:row>
    <x:row r="55" ht="22" customHeight="1">
      <x:c r="A55" s="12"/>
      <x:c r="B55" s="12"/>
      <x:c r="C55" s="12"/>
      <x:c r="D55" s="12"/>
      <x:c r="E55" s="12"/>
      <x:c r="F55" s="12"/>
      <x:c r="G55" s="12"/>
      <x:c r="H55" s="12"/>
      <x:c r="I55" s="12"/>
      <x:c r="J55" s="12"/>
      <x:c r="K55" s="12"/>
      <x:c r="L55" s="12"/>
      <x:c r="M55" s="12"/>
      <x:c r="N55" s="12"/>
    </x:row>
    <x:row r="56" ht="22" customHeight="1">
      <x:c r="A56" s="12"/>
      <x:c r="B56" s="12"/>
      <x:c r="C56" s="12"/>
      <x:c r="D56" s="12"/>
      <x:c r="E56" s="12"/>
      <x:c r="F56" s="12"/>
      <x:c r="G56" s="12"/>
      <x:c r="H56" s="12"/>
      <x:c r="I56" s="12"/>
      <x:c r="J56" s="12"/>
      <x:c r="K56" s="12"/>
      <x:c r="L56" s="12"/>
      <x:c r="M56" s="12"/>
      <x:c r="N56" s="12"/>
    </x:row>
    <x:row r="57" ht="22" customHeight="1">
      <x:c r="A57" s="12"/>
      <x:c r="B57" s="12"/>
      <x:c r="C57" s="12"/>
      <x:c r="D57" s="12"/>
      <x:c r="E57" s="12"/>
      <x:c r="F57" s="12"/>
      <x:c r="G57" s="12"/>
      <x:c r="H57" s="12"/>
      <x:c r="I57" s="12"/>
      <x:c r="J57" s="12"/>
      <x:c r="K57" s="12"/>
      <x:c r="L57" s="12"/>
      <x:c r="M57" s="12"/>
      <x:c r="N57" s="12"/>
    </x:row>
    <x:row r="58" ht="22" customHeight="1">
      <x:c r="A58" s="12"/>
      <x:c r="B58" s="12"/>
      <x:c r="C58" s="12"/>
      <x:c r="D58" s="12"/>
      <x:c r="E58" s="12"/>
      <x:c r="F58" s="12"/>
      <x:c r="G58" s="12"/>
      <x:c r="H58" s="12"/>
      <x:c r="I58" s="12"/>
      <x:c r="J58" s="12"/>
      <x:c r="K58" s="12"/>
      <x:c r="L58" s="12"/>
      <x:c r="M58" s="12"/>
      <x:c r="N58" s="12"/>
    </x:row>
    <x:row r="59" ht="22" customHeight="1">
      <x:c r="A59" s="12"/>
      <x:c r="B59" s="12"/>
      <x:c r="C59" s="12"/>
      <x:c r="D59" s="12"/>
      <x:c r="E59" s="12"/>
      <x:c r="F59" s="12"/>
      <x:c r="G59" s="12"/>
      <x:c r="H59" s="12"/>
      <x:c r="I59" s="12"/>
      <x:c r="J59" s="12"/>
      <x:c r="K59" s="12"/>
      <x:c r="L59" s="12"/>
      <x:c r="M59" s="12"/>
      <x:c r="N59" s="12"/>
    </x:row>
    <x:row r="60" ht="22" customHeight="1">
      <x:c r="A60" s="12"/>
      <x:c r="B60" s="12"/>
      <x:c r="C60" s="12"/>
      <x:c r="D60" s="12"/>
      <x:c r="E60" s="12"/>
      <x:c r="F60" s="12"/>
      <x:c r="G60" s="12"/>
      <x:c r="H60" s="12"/>
      <x:c r="I60" s="12"/>
      <x:c r="J60" s="12"/>
      <x:c r="K60" s="12"/>
      <x:c r="L60" s="12"/>
      <x:c r="M60" s="12"/>
      <x:c r="N60" s="12"/>
    </x:row>
    <x:row r="61" ht="22" customHeight="1">
      <x:c r="A61" s="12"/>
      <x:c r="B61" s="12"/>
      <x:c r="C61" s="12"/>
      <x:c r="D61" s="12"/>
      <x:c r="E61" s="12"/>
      <x:c r="F61" s="12"/>
      <x:c r="G61" s="12"/>
      <x:c r="H61" s="12"/>
      <x:c r="I61" s="12"/>
      <x:c r="J61" s="12"/>
      <x:c r="K61" s="12"/>
      <x:c r="L61" s="12"/>
      <x:c r="M61" s="12"/>
      <x:c r="N61" s="12"/>
    </x:row>
    <x:row r="62" ht="22" customHeight="1">
      <x:c r="A62" s="12"/>
      <x:c r="B62" s="12"/>
      <x:c r="C62" s="12"/>
      <x:c r="D62" s="12"/>
      <x:c r="E62" s="12"/>
      <x:c r="F62" s="12"/>
      <x:c r="G62" s="12"/>
      <x:c r="H62" s="12"/>
      <x:c r="I62" s="12"/>
      <x:c r="J62" s="12"/>
      <x:c r="K62" s="12"/>
      <x:c r="L62" s="12"/>
      <x:c r="M62" s="12"/>
      <x:c r="N62" s="12"/>
    </x:row>
    <x:row r="63" ht="22" customHeight="1">
      <x:c r="A63" s="12"/>
      <x:c r="B63" s="12"/>
      <x:c r="C63" s="12"/>
      <x:c r="D63" s="12"/>
      <x:c r="E63" s="12"/>
      <x:c r="F63" s="12"/>
      <x:c r="G63" s="12"/>
      <x:c r="H63" s="12"/>
      <x:c r="I63" s="12"/>
      <x:c r="J63" s="12"/>
      <x:c r="K63" s="12"/>
      <x:c r="L63" s="12"/>
      <x:c r="M63" s="12"/>
      <x:c r="N63" s="12"/>
    </x:row>
    <x:row r="64" ht="22" customHeight="1">
      <x:c r="A64" s="12"/>
      <x:c r="B64" s="12"/>
      <x:c r="C64" s="12"/>
      <x:c r="D64" s="12"/>
      <x:c r="E64" s="12"/>
      <x:c r="F64" s="12"/>
      <x:c r="G64" s="12"/>
      <x:c r="H64" s="12"/>
      <x:c r="I64" s="12"/>
      <x:c r="J64" s="12"/>
      <x:c r="K64" s="12"/>
      <x:c r="L64" s="12"/>
      <x:c r="M64" s="12"/>
      <x:c r="N64" s="12"/>
    </x:row>
    <x:row r="65" ht="22" customHeight="1">
      <x:c r="A65" s="12"/>
      <x:c r="B65" s="12"/>
      <x:c r="C65" s="12"/>
      <x:c r="D65" s="12"/>
      <x:c r="E65" s="12"/>
      <x:c r="F65" s="12"/>
      <x:c r="G65" s="12"/>
      <x:c r="H65" s="12"/>
      <x:c r="I65" s="12"/>
      <x:c r="J65" s="12"/>
      <x:c r="K65" s="12"/>
      <x:c r="L65" s="12"/>
      <x:c r="M65" s="12"/>
      <x:c r="N65" s="12"/>
    </x:row>
    <x:row r="66" ht="22" customHeight="1">
      <x:c r="A66" s="12"/>
      <x:c r="B66" s="12"/>
      <x:c r="C66" s="12"/>
      <x:c r="D66" s="12"/>
      <x:c r="E66" s="12"/>
      <x:c r="F66" s="12"/>
      <x:c r="G66" s="12"/>
      <x:c r="H66" s="12"/>
      <x:c r="I66" s="12"/>
      <x:c r="J66" s="12"/>
      <x:c r="K66" s="12"/>
      <x:c r="L66" s="12"/>
      <x:c r="M66" s="12"/>
      <x:c r="N66" s="12"/>
    </x:row>
    <x:row r="67" ht="22" customHeight="1">
      <x:c r="A67" s="69" t="str">
        <x:v>Developmental results remain on D02 Profile and D05 Profile. Participant experience is on D08 Evaluation. They are intentionally not combined here. The EX tabs contain fiction and are excluded from every live dashboard formula.</x:v>
      </x:c>
      <x:c r="B67" s="69"/>
      <x:c r="C67" s="69"/>
      <x:c r="D67" s="69"/>
      <x:c r="E67" s="69"/>
      <x:c r="F67" s="69"/>
      <x:c r="G67" s="69"/>
      <x:c r="H67" s="69"/>
      <x:c r="I67" s="69"/>
      <x:c r="J67" s="69"/>
      <x:c r="K67" s="69"/>
      <x:c r="L67" s="69"/>
      <x:c r="M67" s="12"/>
      <x:c r="N67" s="12"/>
    </x:row>
    <x:row r="68" ht="22" customHeight="1">
      <x:c r="A68" s="69"/>
      <x:c r="B68" s="69"/>
      <x:c r="C68" s="69"/>
      <x:c r="D68" s="69"/>
      <x:c r="E68" s="69"/>
      <x:c r="F68" s="69"/>
      <x:c r="G68" s="69"/>
      <x:c r="H68" s="69"/>
      <x:c r="I68" s="69"/>
      <x:c r="J68" s="69"/>
      <x:c r="K68" s="69"/>
      <x:c r="L68" s="69"/>
      <x:c r="M68" s="12"/>
      <x:c r="N68" s="12"/>
    </x:row>
    <x:row r="69" ht="22" customHeight="1">
      <x:c r="A69" s="69"/>
      <x:c r="B69" s="69"/>
      <x:c r="C69" s="69"/>
      <x:c r="D69" s="69"/>
      <x:c r="E69" s="69"/>
      <x:c r="F69" s="69"/>
      <x:c r="G69" s="69"/>
      <x:c r="H69" s="69"/>
      <x:c r="I69" s="69"/>
      <x:c r="J69" s="69"/>
      <x:c r="K69" s="69"/>
      <x:c r="L69" s="69"/>
      <x:c r="M69" s="12"/>
      <x:c r="N69" s="12"/>
    </x:row>
    <x:row r="70" ht="22" customHeight="1">
      <x:c r="A70" s="69"/>
      <x:c r="B70" s="69"/>
      <x:c r="C70" s="69"/>
      <x:c r="D70" s="69"/>
      <x:c r="E70" s="69"/>
      <x:c r="F70" s="69"/>
      <x:c r="G70" s="69"/>
      <x:c r="H70" s="69"/>
      <x:c r="I70" s="69"/>
      <x:c r="J70" s="69"/>
      <x:c r="K70" s="69"/>
      <x:c r="L70" s="69"/>
      <x:c r="M70" s="12"/>
      <x:c r="N70" s="12"/>
    </x:row>
    <x:row r="71" ht="22" customHeight="1">
      <x:c r="A71" s="12"/>
      <x:c r="B71" s="12"/>
      <x:c r="C71" s="12"/>
      <x:c r="D71" s="12"/>
      <x:c r="E71" s="12"/>
      <x:c r="F71" s="12"/>
      <x:c r="G71" s="12"/>
      <x:c r="H71" s="12"/>
      <x:c r="I71" s="12"/>
      <x:c r="J71" s="12"/>
      <x:c r="K71" s="12"/>
      <x:c r="L71" s="12"/>
      <x:c r="M71" s="12"/>
      <x:c r="N71" s="12"/>
    </x:row>
    <x:row r="72" ht="22" customHeight="1">
      <x:c r="A72" s="12"/>
      <x:c r="B72" s="12"/>
      <x:c r="C72" s="12"/>
      <x:c r="D72" s="12"/>
      <x:c r="E72" s="12"/>
      <x:c r="F72" s="12"/>
      <x:c r="G72" s="12"/>
      <x:c r="H72" s="12"/>
      <x:c r="I72" s="12"/>
      <x:c r="J72" s="12"/>
      <x:c r="K72" s="12"/>
      <x:c r="L72" s="12"/>
      <x:c r="M72" s="12"/>
      <x:c r="N72" s="12"/>
    </x:row>
    <x:row r="73" ht="22" customHeight="1">
      <x:c r="A73" s="12"/>
      <x:c r="B73" s="12"/>
      <x:c r="C73" s="12"/>
      <x:c r="D73" s="12"/>
      <x:c r="E73" s="12"/>
      <x:c r="F73" s="12"/>
      <x:c r="G73" s="12"/>
      <x:c r="H73" s="12"/>
      <x:c r="I73" s="12"/>
      <x:c r="J73" s="12"/>
      <x:c r="K73" s="12"/>
      <x:c r="L73" s="12"/>
      <x:c r="M73" s="12"/>
      <x:c r="N73" s="12"/>
    </x:row>
    <x:row r="74" ht="22" customHeight="1">
      <x:c r="A74" s="12"/>
      <x:c r="B74" s="12"/>
      <x:c r="C74" s="12"/>
      <x:c r="D74" s="12"/>
      <x:c r="E74" s="12"/>
      <x:c r="F74" s="12"/>
      <x:c r="G74" s="12"/>
      <x:c r="H74" s="12"/>
      <x:c r="I74" s="12"/>
      <x:c r="J74" s="12"/>
      <x:c r="K74" s="12"/>
      <x:c r="L74" s="12"/>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10:F10"/>
    <x:mergeCell ref="A11:F13"/>
    <x:mergeCell ref="G10:L10"/>
    <x:mergeCell ref="G11:L13"/>
    <x:mergeCell ref="A15:F15"/>
    <x:mergeCell ref="A16:F18"/>
    <x:mergeCell ref="G15:L15"/>
    <x:mergeCell ref="G16:L18"/>
    <x:mergeCell ref="A20:F20"/>
    <x:mergeCell ref="A21:F23"/>
    <x:mergeCell ref="G20:L20"/>
    <x:mergeCell ref="G21:L23"/>
    <x:mergeCell ref="A25:F25"/>
    <x:mergeCell ref="A26:F28"/>
    <x:mergeCell ref="G25:L25"/>
    <x:mergeCell ref="G26:L28"/>
    <x:mergeCell ref="A31:L33"/>
    <x:mergeCell ref="A67:L70"/>
  </x:mergeCells>
  <x:pageMargins left="0.7" right="0.7" top="0.75" bottom="0.75" header="0.3" footer="0.3"/>
  <x:drawing xmlns:r="http://schemas.openxmlformats.org/officeDocument/2006/relationships" r:id="R9c8dabd6f44b4a9c"/>
</x:worksheet>
</file>

<file path=xl/worksheets/sheet93.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23" hidden="0" customWidth="1"/>
    <x:col min="2" max="2" width="14" hidden="0" customWidth="1"/>
    <x:col min="3" max="3" width="15" hidden="0" customWidth="1"/>
    <x:col min="4" max="4" width="18" hidden="0" customWidth="1"/>
    <x:col min="5" max="5" width="19" hidden="0" customWidth="1"/>
    <x:col min="6" max="6" width="17"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EXAMPLE | FICTIONAL PRACTICE PROFILE</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Project COMMON teaching example. These ratings do not feed any live review or dashboard.</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12"/>
      <x:c r="B8" s="12"/>
      <x:c r="C8" s="12"/>
      <x:c r="D8" s="12"/>
      <x:c r="E8" s="12"/>
      <x:c r="F8" s="12"/>
      <x:c r="G8" s="12"/>
      <x:c r="H8" s="12"/>
      <x:c r="I8" s="12"/>
      <x:c r="J8" s="12"/>
      <x:c r="K8" s="12"/>
      <x:c r="L8" s="12"/>
      <x:c r="M8" s="12"/>
      <x:c r="N8" s="12"/>
    </x:row>
    <x:row r="9" ht="22" customHeight="1">
      <x:c r="A9" s="12"/>
      <x:c r="B9" s="12"/>
      <x:c r="C9" s="12"/>
      <x:c r="D9" s="12"/>
      <x:c r="E9" s="12"/>
      <x:c r="F9" s="12"/>
      <x:c r="G9" s="12"/>
      <x:c r="H9" s="12"/>
      <x:c r="I9" s="12"/>
      <x:c r="J9" s="12"/>
      <x:c r="K9" s="12"/>
      <x:c r="L9" s="12"/>
      <x:c r="M9" s="12"/>
      <x:c r="N9" s="12"/>
    </x:row>
    <x:row r="10" ht="34" customHeight="1">
      <x:c r="A10" s="199" t="str">
        <x:v>Item ID</x:v>
      </x:c>
      <x:c r="B10" s="199" t="str">
        <x:v>Dimension</x:v>
      </x:c>
      <x:c r="C10" s="199" t="str">
        <x:v>Self</x:v>
      </x:c>
      <x:c r="D10" s="199" t="str">
        <x:v>Observer</x:v>
      </x:c>
      <x:c r="E10" s="199" t="str">
        <x:v>Self valid (calc)</x:v>
      </x:c>
      <x:c r="F10" s="199" t="str">
        <x:v>Observer valid (calc)</x:v>
      </x:c>
      <x:c r="G10" s="12"/>
      <x:c r="H10" s="12"/>
      <x:c r="I10" s="12"/>
      <x:c r="J10" s="12"/>
      <x:c r="K10" s="12"/>
      <x:c r="L10" s="12"/>
      <x:c r="M10" s="12"/>
      <x:c r="N10" s="12"/>
    </x:row>
    <x:row r="11" ht="22" customHeight="1">
      <x:c r="A11" s="12" t="str">
        <x:v>PQ01</x:v>
      </x:c>
      <x:c r="B11" s="12" t="str">
        <x:v>Planning</x:v>
      </x:c>
      <x:c r="C11" s="12" t="n">
        <x:v>2</x:v>
      </x:c>
      <x:c r="D11" s="12" t="n">
        <x:v>2</x:v>
      </x:c>
      <x:c r="E11" s="12" t="n">
        <x:f>IF(ISNUMBER(C11),IF(AND(C11&gt;=1,C11&lt;=4,MOD(C11,1)=0),C11,""),"")</x:f>
        <x:v>2</x:v>
      </x:c>
      <x:c r="F11" s="12" t="n">
        <x:f>IF(ISNUMBER(D11),IF(AND(D11&gt;=1,D11&lt;=4,MOD(D11,1)=0),D11,""),"")</x:f>
        <x:v>2</x:v>
      </x:c>
      <x:c r="G11" s="12"/>
      <x:c r="H11" s="12"/>
      <x:c r="I11" s="12"/>
      <x:c r="J11" s="12"/>
      <x:c r="K11" s="12"/>
      <x:c r="L11" s="12"/>
      <x:c r="M11" s="12"/>
      <x:c r="N11" s="12"/>
    </x:row>
    <x:row r="12" ht="22" customHeight="1">
      <x:c r="A12" s="12" t="str">
        <x:v>PQ02</x:v>
      </x:c>
      <x:c r="B12" s="12" t="str">
        <x:v>Planning</x:v>
      </x:c>
      <x:c r="C12" s="12" t="n">
        <x:v>3</x:v>
      </x:c>
      <x:c r="D12" s="12" t="n">
        <x:v>3</x:v>
      </x:c>
      <x:c r="E12" s="12" t="n">
        <x:f>IF(ISNUMBER(C12),IF(AND(C12&gt;=1,C12&lt;=4,MOD(C12,1)=0),C12,""),"")</x:f>
        <x:v>3</x:v>
      </x:c>
      <x:c r="F12" s="12" t="n">
        <x:f>IF(ISNUMBER(D12),IF(AND(D12&gt;=1,D12&lt;=4,MOD(D12,1)=0),D12,""),"")</x:f>
        <x:v>3</x:v>
      </x:c>
      <x:c r="G12" s="12"/>
      <x:c r="H12" s="12"/>
      <x:c r="I12" s="12"/>
      <x:c r="J12" s="12"/>
      <x:c r="K12" s="12"/>
      <x:c r="L12" s="12"/>
      <x:c r="M12" s="12"/>
      <x:c r="N12" s="12"/>
    </x:row>
    <x:row r="13" ht="22" customHeight="1">
      <x:c r="A13" s="12" t="str">
        <x:v>PQ03</x:v>
      </x:c>
      <x:c r="B13" s="12" t="str">
        <x:v>Planning</x:v>
      </x:c>
      <x:c r="C13" s="12" t="n">
        <x:v>3</x:v>
      </x:c>
      <x:c r="D13" s="12" t="n">
        <x:v>3</x:v>
      </x:c>
      <x:c r="E13" s="12" t="n">
        <x:f>IF(ISNUMBER(C13),IF(AND(C13&gt;=1,C13&lt;=4,MOD(C13,1)=0),C13,""),"")</x:f>
        <x:v>3</x:v>
      </x:c>
      <x:c r="F13" s="12" t="n">
        <x:f>IF(ISNUMBER(D13),IF(AND(D13&gt;=1,D13&lt;=4,MOD(D13,1)=0),D13,""),"")</x:f>
        <x:v>3</x:v>
      </x:c>
      <x:c r="G13" s="12"/>
      <x:c r="H13" s="12"/>
      <x:c r="I13" s="12"/>
      <x:c r="J13" s="12"/>
      <x:c r="K13" s="12"/>
      <x:c r="L13" s="12"/>
      <x:c r="M13" s="12"/>
      <x:c r="N13" s="12"/>
    </x:row>
    <x:row r="14" ht="22" customHeight="1">
      <x:c r="A14" s="12" t="str">
        <x:v>PQ04</x:v>
      </x:c>
      <x:c r="B14" s="12" t="str">
        <x:v>Planning</x:v>
      </x:c>
      <x:c r="C14" s="12" t="n">
        <x:v>4</x:v>
      </x:c>
      <x:c r="D14" s="12" t="n">
        <x:v>3</x:v>
      </x:c>
      <x:c r="E14" s="12" t="n">
        <x:f>IF(ISNUMBER(C14),IF(AND(C14&gt;=1,C14&lt;=4,MOD(C14,1)=0),C14,""),"")</x:f>
        <x:v>4</x:v>
      </x:c>
      <x:c r="F14" s="12" t="n">
        <x:f>IF(ISNUMBER(D14),IF(AND(D14&gt;=1,D14&lt;=4,MOD(D14,1)=0),D14,""),"")</x:f>
        <x:v>3</x:v>
      </x:c>
      <x:c r="G14" s="12"/>
      <x:c r="H14" s="12"/>
      <x:c r="I14" s="12"/>
      <x:c r="J14" s="12"/>
      <x:c r="K14" s="12"/>
      <x:c r="L14" s="12"/>
      <x:c r="M14" s="12"/>
      <x:c r="N14" s="12"/>
    </x:row>
    <x:row r="15" ht="22" customHeight="1">
      <x:c r="A15" s="12" t="str">
        <x:v>PQ05</x:v>
      </x:c>
      <x:c r="B15" s="12" t="str">
        <x:v>Planning</x:v>
      </x:c>
      <x:c r="C15" s="12"/>
      <x:c r="D15" s="12"/>
      <x:c r="E15" s="12" t="str">
        <x:f>IF(ISNUMBER(C15),IF(AND(C15&gt;=1,C15&lt;=4,MOD(C15,1)=0),C15,""),"")</x:f>
      </x:c>
      <x:c r="F15" s="12" t="str">
        <x:f>IF(ISNUMBER(D15),IF(AND(D15&gt;=1,D15&lt;=4,MOD(D15,1)=0),D15,""),"")</x:f>
      </x:c>
      <x:c r="G15" s="12"/>
      <x:c r="H15" s="12"/>
      <x:c r="I15" s="12"/>
      <x:c r="J15" s="12"/>
      <x:c r="K15" s="12"/>
      <x:c r="L15" s="12"/>
      <x:c r="M15" s="12"/>
      <x:c r="N15" s="12"/>
    </x:row>
    <x:row r="16" ht="22" customHeight="1">
      <x:c r="A16" s="12" t="str">
        <x:v>PQ06</x:v>
      </x:c>
      <x:c r="B16" s="12" t="str">
        <x:v>Planning</x:v>
      </x:c>
      <x:c r="C16" s="12"/>
      <x:c r="D16" s="12"/>
      <x:c r="E16" s="12" t="str">
        <x:f>IF(ISNUMBER(C16),IF(AND(C16&gt;=1,C16&lt;=4,MOD(C16,1)=0),C16,""),"")</x:f>
      </x:c>
      <x:c r="F16" s="12" t="str">
        <x:f>IF(ISNUMBER(D16),IF(AND(D16&gt;=1,D16&lt;=4,MOD(D16,1)=0),D16,""),"")</x:f>
      </x:c>
      <x:c r="G16" s="12"/>
      <x:c r="H16" s="12"/>
      <x:c r="I16" s="12"/>
      <x:c r="J16" s="12"/>
      <x:c r="K16" s="12"/>
      <x:c r="L16" s="12"/>
      <x:c r="M16" s="12"/>
      <x:c r="N16" s="12"/>
    </x:row>
    <x:row r="17" ht="22" customHeight="1">
      <x:c r="A17" s="12" t="str">
        <x:v>MQ01</x:v>
      </x:c>
      <x:c r="B17" s="12" t="str">
        <x:v>Meaning</x:v>
      </x:c>
      <x:c r="C17" s="12" t="n">
        <x:v>3</x:v>
      </x:c>
      <x:c r="D17" s="12" t="n">
        <x:v>3</x:v>
      </x:c>
      <x:c r="E17" s="12" t="n">
        <x:f>IF(ISNUMBER(C17),IF(AND(C17&gt;=1,C17&lt;=4,MOD(C17,1)=0),C17,""),"")</x:f>
        <x:v>3</x:v>
      </x:c>
      <x:c r="F17" s="12" t="n">
        <x:f>IF(ISNUMBER(D17),IF(AND(D17&gt;=1,D17&lt;=4,MOD(D17,1)=0),D17,""),"")</x:f>
        <x:v>3</x:v>
      </x:c>
      <x:c r="G17" s="12"/>
      <x:c r="H17" s="12"/>
      <x:c r="I17" s="12"/>
      <x:c r="J17" s="12"/>
      <x:c r="K17" s="12"/>
      <x:c r="L17" s="12"/>
      <x:c r="M17" s="12"/>
      <x:c r="N17" s="12"/>
    </x:row>
    <x:row r="18" ht="22" customHeight="1">
      <x:c r="A18" s="12" t="str">
        <x:v>MQ02</x:v>
      </x:c>
      <x:c r="B18" s="12" t="str">
        <x:v>Meaning</x:v>
      </x:c>
      <x:c r="C18" s="12" t="n">
        <x:v>3</x:v>
      </x:c>
      <x:c r="D18" s="12" t="n">
        <x:v>3</x:v>
      </x:c>
      <x:c r="E18" s="12" t="n">
        <x:f>IF(ISNUMBER(C18),IF(AND(C18&gt;=1,C18&lt;=4,MOD(C18,1)=0),C18,""),"")</x:f>
        <x:v>3</x:v>
      </x:c>
      <x:c r="F18" s="12" t="n">
        <x:f>IF(ISNUMBER(D18),IF(AND(D18&gt;=1,D18&lt;=4,MOD(D18,1)=0),D18,""),"")</x:f>
        <x:v>3</x:v>
      </x:c>
      <x:c r="G18" s="12"/>
      <x:c r="H18" s="12"/>
      <x:c r="I18" s="12"/>
      <x:c r="J18" s="12"/>
      <x:c r="K18" s="12"/>
      <x:c r="L18" s="12"/>
      <x:c r="M18" s="12"/>
      <x:c r="N18" s="12"/>
    </x:row>
    <x:row r="19" ht="22" customHeight="1">
      <x:c r="A19" s="12" t="str">
        <x:v>MQ03</x:v>
      </x:c>
      <x:c r="B19" s="12" t="str">
        <x:v>Meaning</x:v>
      </x:c>
      <x:c r="C19" s="12" t="n">
        <x:v>4</x:v>
      </x:c>
      <x:c r="D19" s="12" t="n">
        <x:v>3</x:v>
      </x:c>
      <x:c r="E19" s="12" t="n">
        <x:f>IF(ISNUMBER(C19),IF(AND(C19&gt;=1,C19&lt;=4,MOD(C19,1)=0),C19,""),"")</x:f>
        <x:v>4</x:v>
      </x:c>
      <x:c r="F19" s="12" t="n">
        <x:f>IF(ISNUMBER(D19),IF(AND(D19&gt;=1,D19&lt;=4,MOD(D19,1)=0),D19,""),"")</x:f>
        <x:v>3</x:v>
      </x:c>
      <x:c r="G19" s="12"/>
      <x:c r="H19" s="12"/>
      <x:c r="I19" s="12"/>
      <x:c r="J19" s="12"/>
      <x:c r="K19" s="12"/>
      <x:c r="L19" s="12"/>
      <x:c r="M19" s="12"/>
      <x:c r="N19" s="12"/>
    </x:row>
    <x:row r="20" ht="22" customHeight="1">
      <x:c r="A20" s="12" t="str">
        <x:v>MQ04</x:v>
      </x:c>
      <x:c r="B20" s="12" t="str">
        <x:v>Meaning</x:v>
      </x:c>
      <x:c r="C20" s="12" t="n">
        <x:v>3</x:v>
      </x:c>
      <x:c r="D20" s="12" t="n">
        <x:v>3</x:v>
      </x:c>
      <x:c r="E20" s="12" t="n">
        <x:f>IF(ISNUMBER(C20),IF(AND(C20&gt;=1,C20&lt;=4,MOD(C20,1)=0),C20,""),"")</x:f>
        <x:v>3</x:v>
      </x:c>
      <x:c r="F20" s="12" t="n">
        <x:f>IF(ISNUMBER(D20),IF(AND(D20&gt;=1,D20&lt;=4,MOD(D20,1)=0),D20,""),"")</x:f>
        <x:v>3</x:v>
      </x:c>
      <x:c r="G20" s="12"/>
      <x:c r="H20" s="12"/>
      <x:c r="I20" s="12"/>
      <x:c r="J20" s="12"/>
      <x:c r="K20" s="12"/>
      <x:c r="L20" s="12"/>
      <x:c r="M20" s="12"/>
      <x:c r="N20" s="12"/>
    </x:row>
    <x:row r="21" ht="22" customHeight="1">
      <x:c r="A21" s="12" t="str">
        <x:v>MQ05</x:v>
      </x:c>
      <x:c r="B21" s="12" t="str">
        <x:v>Meaning</x:v>
      </x:c>
      <x:c r="C21" s="12" t="n">
        <x:v>3</x:v>
      </x:c>
      <x:c r="D21" s="12" t="n">
        <x:v>3</x:v>
      </x:c>
      <x:c r="E21" s="12" t="n">
        <x:f>IF(ISNUMBER(C21),IF(AND(C21&gt;=1,C21&lt;=4,MOD(C21,1)=0),C21,""),"")</x:f>
        <x:v>3</x:v>
      </x:c>
      <x:c r="F21" s="12" t="n">
        <x:f>IF(ISNUMBER(D21),IF(AND(D21&gt;=1,D21&lt;=4,MOD(D21,1)=0),D21,""),"")</x:f>
        <x:v>3</x:v>
      </x:c>
      <x:c r="G21" s="12"/>
      <x:c r="H21" s="12"/>
      <x:c r="I21" s="12"/>
      <x:c r="J21" s="12"/>
      <x:c r="K21" s="12"/>
      <x:c r="L21" s="12"/>
      <x:c r="M21" s="12"/>
      <x:c r="N21" s="12"/>
    </x:row>
    <x:row r="22" ht="22" customHeight="1">
      <x:c r="A22" s="12" t="str">
        <x:v>MQ06</x:v>
      </x:c>
      <x:c r="B22" s="12" t="str">
        <x:v>Meaning</x:v>
      </x:c>
      <x:c r="C22" s="12" t="n">
        <x:v>4</x:v>
      </x:c>
      <x:c r="D22" s="12" t="n">
        <x:v>3</x:v>
      </x:c>
      <x:c r="E22" s="12" t="n">
        <x:f>IF(ISNUMBER(C22),IF(AND(C22&gt;=1,C22&lt;=4,MOD(C22,1)=0),C22,""),"")</x:f>
        <x:v>4</x:v>
      </x:c>
      <x:c r="F22" s="12" t="n">
        <x:f>IF(ISNUMBER(D22),IF(AND(D22&gt;=1,D22&lt;=4,MOD(D22,1)=0),D22,""),"")</x:f>
        <x:v>3</x:v>
      </x:c>
      <x:c r="G22" s="12"/>
      <x:c r="H22" s="12"/>
      <x:c r="I22" s="12"/>
      <x:c r="J22" s="12"/>
      <x:c r="K22" s="12"/>
      <x:c r="L22" s="12"/>
      <x:c r="M22" s="12"/>
      <x:c r="N22" s="12"/>
    </x:row>
    <x:row r="23" ht="22" customHeight="1">
      <x:c r="A23" s="12" t="str">
        <x:v>CQ01</x:v>
      </x:c>
      <x:c r="B23" s="12" t="str">
        <x:v>Confronting</x:v>
      </x:c>
      <x:c r="C23" s="12" t="n">
        <x:v>2</x:v>
      </x:c>
      <x:c r="D23" s="12" t="n">
        <x:v>2</x:v>
      </x:c>
      <x:c r="E23" s="12" t="n">
        <x:f>IF(ISNUMBER(C23),IF(AND(C23&gt;=1,C23&lt;=4,MOD(C23,1)=0),C23,""),"")</x:f>
        <x:v>2</x:v>
      </x:c>
      <x:c r="F23" s="12" t="n">
        <x:f>IF(ISNUMBER(D23),IF(AND(D23&gt;=1,D23&lt;=4,MOD(D23,1)=0),D23,""),"")</x:f>
        <x:v>2</x:v>
      </x:c>
      <x:c r="G23" s="12"/>
      <x:c r="H23" s="12"/>
      <x:c r="I23" s="12"/>
      <x:c r="J23" s="12"/>
      <x:c r="K23" s="12"/>
      <x:c r="L23" s="12"/>
      <x:c r="M23" s="12"/>
      <x:c r="N23" s="12"/>
    </x:row>
    <x:row r="24" ht="22" customHeight="1">
      <x:c r="A24" s="12" t="str">
        <x:v>CQ02</x:v>
      </x:c>
      <x:c r="B24" s="12" t="str">
        <x:v>Confronting</x:v>
      </x:c>
      <x:c r="C24" s="12" t="n">
        <x:v>2</x:v>
      </x:c>
      <x:c r="D24" s="12" t="n">
        <x:v>2</x:v>
      </x:c>
      <x:c r="E24" s="12" t="n">
        <x:f>IF(ISNUMBER(C24),IF(AND(C24&gt;=1,C24&lt;=4,MOD(C24,1)=0),C24,""),"")</x:f>
        <x:v>2</x:v>
      </x:c>
      <x:c r="F24" s="12" t="n">
        <x:f>IF(ISNUMBER(D24),IF(AND(D24&gt;=1,D24&lt;=4,MOD(D24,1)=0),D24,""),"")</x:f>
        <x:v>2</x:v>
      </x:c>
      <x:c r="G24" s="12"/>
      <x:c r="H24" s="12"/>
      <x:c r="I24" s="12"/>
      <x:c r="J24" s="12"/>
      <x:c r="K24" s="12"/>
      <x:c r="L24" s="12"/>
      <x:c r="M24" s="12"/>
      <x:c r="N24" s="12"/>
    </x:row>
    <x:row r="25" ht="22" customHeight="1">
      <x:c r="A25" s="12" t="str">
        <x:v>CQ03</x:v>
      </x:c>
      <x:c r="B25" s="12" t="str">
        <x:v>Confronting</x:v>
      </x:c>
      <x:c r="C25" s="12" t="n">
        <x:v>3</x:v>
      </x:c>
      <x:c r="D25" s="12" t="n">
        <x:v>2</x:v>
      </x:c>
      <x:c r="E25" s="12" t="n">
        <x:f>IF(ISNUMBER(C25),IF(AND(C25&gt;=1,C25&lt;=4,MOD(C25,1)=0),C25,""),"")</x:f>
        <x:v>3</x:v>
      </x:c>
      <x:c r="F25" s="12" t="n">
        <x:f>IF(ISNUMBER(D25),IF(AND(D25&gt;=1,D25&lt;=4,MOD(D25,1)=0),D25,""),"")</x:f>
        <x:v>2</x:v>
      </x:c>
      <x:c r="G25" s="12"/>
      <x:c r="H25" s="12"/>
      <x:c r="I25" s="12"/>
      <x:c r="J25" s="12"/>
      <x:c r="K25" s="12"/>
      <x:c r="L25" s="12"/>
      <x:c r="M25" s="12"/>
      <x:c r="N25" s="12"/>
    </x:row>
    <x:row r="26" ht="22" customHeight="1">
      <x:c r="A26" s="12" t="str">
        <x:v>CQ04</x:v>
      </x:c>
      <x:c r="B26" s="12" t="str">
        <x:v>Confronting</x:v>
      </x:c>
      <x:c r="C26" s="12" t="n">
        <x:v>2</x:v>
      </x:c>
      <x:c r="D26" s="12" t="n">
        <x:v>2</x:v>
      </x:c>
      <x:c r="E26" s="12" t="n">
        <x:f>IF(ISNUMBER(C26),IF(AND(C26&gt;=1,C26&lt;=4,MOD(C26,1)=0),C26,""),"")</x:f>
        <x:v>2</x:v>
      </x:c>
      <x:c r="F26" s="12" t="n">
        <x:f>IF(ISNUMBER(D26),IF(AND(D26&gt;=1,D26&lt;=4,MOD(D26,1)=0),D26,""),"")</x:f>
        <x:v>2</x:v>
      </x:c>
      <x:c r="G26" s="12"/>
      <x:c r="H26" s="12"/>
      <x:c r="I26" s="12"/>
      <x:c r="J26" s="12"/>
      <x:c r="K26" s="12"/>
      <x:c r="L26" s="12"/>
      <x:c r="M26" s="12"/>
      <x:c r="N26" s="12"/>
    </x:row>
    <x:row r="27" ht="22" customHeight="1">
      <x:c r="A27" s="12" t="str">
        <x:v>CQ05</x:v>
      </x:c>
      <x:c r="B27" s="12" t="str">
        <x:v>Confronting</x:v>
      </x:c>
      <x:c r="C27" s="12" t="n">
        <x:v>3</x:v>
      </x:c>
      <x:c r="D27" s="12" t="n">
        <x:v>3</x:v>
      </x:c>
      <x:c r="E27" s="12" t="n">
        <x:f>IF(ISNUMBER(C27),IF(AND(C27&gt;=1,C27&lt;=4,MOD(C27,1)=0),C27,""),"")</x:f>
        <x:v>3</x:v>
      </x:c>
      <x:c r="F27" s="12" t="n">
        <x:f>IF(ISNUMBER(D27),IF(AND(D27&gt;=1,D27&lt;=4,MOD(D27,1)=0),D27,""),"")</x:f>
        <x:v>3</x:v>
      </x:c>
      <x:c r="G27" s="12"/>
      <x:c r="H27" s="12"/>
      <x:c r="I27" s="12"/>
      <x:c r="J27" s="12"/>
      <x:c r="K27" s="12"/>
      <x:c r="L27" s="12"/>
      <x:c r="M27" s="12"/>
      <x:c r="N27" s="12"/>
    </x:row>
    <x:row r="28" ht="22" customHeight="1">
      <x:c r="A28" s="12" t="str">
        <x:v>CQ06</x:v>
      </x:c>
      <x:c r="B28" s="12" t="str">
        <x:v>Confronting</x:v>
      </x:c>
      <x:c r="C28" s="12" t="n">
        <x:v>2</x:v>
      </x:c>
      <x:c r="D28" s="12" t="n">
        <x:v>2</x:v>
      </x:c>
      <x:c r="E28" s="12" t="n">
        <x:f>IF(ISNUMBER(C28),IF(AND(C28&gt;=1,C28&lt;=4,MOD(C28,1)=0),C28,""),"")</x:f>
        <x:v>2</x:v>
      </x:c>
      <x:c r="F28" s="12" t="n">
        <x:f>IF(ISNUMBER(D28),IF(AND(D28&gt;=1,D28&lt;=4,MOD(D28,1)=0),D28,""),"")</x:f>
        <x:v>2</x:v>
      </x:c>
      <x:c r="G28" s="12"/>
      <x:c r="H28" s="12"/>
      <x:c r="I28" s="12"/>
      <x:c r="J28" s="12"/>
      <x:c r="K28" s="12"/>
      <x:c r="L28" s="12"/>
      <x:c r="M28" s="12"/>
      <x:c r="N28" s="12"/>
    </x:row>
    <x:row r="29" ht="22" customHeight="1">
      <x:c r="A29" s="12" t="str">
        <x:v>FQ01</x:v>
      </x:c>
      <x:c r="B29" s="12" t="str">
        <x:v>Feeling</x:v>
      </x:c>
      <x:c r="C29" s="12" t="n">
        <x:v>3</x:v>
      </x:c>
      <x:c r="D29" s="12" t="n">
        <x:v>3</x:v>
      </x:c>
      <x:c r="E29" s="12" t="n">
        <x:f>IF(ISNUMBER(C29),IF(AND(C29&gt;=1,C29&lt;=4,MOD(C29,1)=0),C29,""),"")</x:f>
        <x:v>3</x:v>
      </x:c>
      <x:c r="F29" s="12" t="n">
        <x:f>IF(ISNUMBER(D29),IF(AND(D29&gt;=1,D29&lt;=4,MOD(D29,1)=0),D29,""),"")</x:f>
        <x:v>3</x:v>
      </x:c>
      <x:c r="G29" s="12"/>
      <x:c r="H29" s="12"/>
      <x:c r="I29" s="12"/>
      <x:c r="J29" s="12"/>
      <x:c r="K29" s="12"/>
      <x:c r="L29" s="12"/>
      <x:c r="M29" s="12"/>
      <x:c r="N29" s="12"/>
    </x:row>
    <x:row r="30" ht="22" customHeight="1">
      <x:c r="A30" s="12" t="str">
        <x:v>FQ02</x:v>
      </x:c>
      <x:c r="B30" s="12" t="str">
        <x:v>Feeling</x:v>
      </x:c>
      <x:c r="C30" s="12" t="n">
        <x:v>3</x:v>
      </x:c>
      <x:c r="D30" s="12" t="n">
        <x:v>2</x:v>
      </x:c>
      <x:c r="E30" s="12" t="n">
        <x:f>IF(ISNUMBER(C30),IF(AND(C30&gt;=1,C30&lt;=4,MOD(C30,1)=0),C30,""),"")</x:f>
        <x:v>3</x:v>
      </x:c>
      <x:c r="F30" s="12" t="n">
        <x:f>IF(ISNUMBER(D30),IF(AND(D30&gt;=1,D30&lt;=4,MOD(D30,1)=0),D30,""),"")</x:f>
        <x:v>2</x:v>
      </x:c>
      <x:c r="G30" s="12"/>
      <x:c r="H30" s="12"/>
      <x:c r="I30" s="12"/>
      <x:c r="J30" s="12"/>
      <x:c r="K30" s="12"/>
      <x:c r="L30" s="12"/>
      <x:c r="M30" s="12"/>
      <x:c r="N30" s="12"/>
    </x:row>
    <x:row r="31" ht="22" customHeight="1">
      <x:c r="A31" s="12" t="str">
        <x:v>FQ03</x:v>
      </x:c>
      <x:c r="B31" s="12" t="str">
        <x:v>Feeling</x:v>
      </x:c>
      <x:c r="C31" s="12" t="n">
        <x:v>3</x:v>
      </x:c>
      <x:c r="D31" s="12" t="n">
        <x:v>3</x:v>
      </x:c>
      <x:c r="E31" s="12" t="n">
        <x:f>IF(ISNUMBER(C31),IF(AND(C31&gt;=1,C31&lt;=4,MOD(C31,1)=0),C31,""),"")</x:f>
        <x:v>3</x:v>
      </x:c>
      <x:c r="F31" s="12" t="n">
        <x:f>IF(ISNUMBER(D31),IF(AND(D31&gt;=1,D31&lt;=4,MOD(D31,1)=0),D31,""),"")</x:f>
        <x:v>3</x:v>
      </x:c>
      <x:c r="G31" s="12"/>
      <x:c r="H31" s="12"/>
      <x:c r="I31" s="12"/>
      <x:c r="J31" s="12"/>
      <x:c r="K31" s="12"/>
      <x:c r="L31" s="12"/>
      <x:c r="M31" s="12"/>
      <x:c r="N31" s="12"/>
    </x:row>
    <x:row r="32" ht="22" customHeight="1">
      <x:c r="A32" s="12" t="str">
        <x:v>FQ04</x:v>
      </x:c>
      <x:c r="B32" s="12" t="str">
        <x:v>Feeling</x:v>
      </x:c>
      <x:c r="C32" s="12" t="n">
        <x:v>2</x:v>
      </x:c>
      <x:c r="D32" s="12" t="n">
        <x:v>2</x:v>
      </x:c>
      <x:c r="E32" s="12" t="n">
        <x:f>IF(ISNUMBER(C32),IF(AND(C32&gt;=1,C32&lt;=4,MOD(C32,1)=0),C32,""),"")</x:f>
        <x:v>2</x:v>
      </x:c>
      <x:c r="F32" s="12" t="n">
        <x:f>IF(ISNUMBER(D32),IF(AND(D32&gt;=1,D32&lt;=4,MOD(D32,1)=0),D32,""),"")</x:f>
        <x:v>2</x:v>
      </x:c>
      <x:c r="G32" s="12"/>
      <x:c r="H32" s="12"/>
      <x:c r="I32" s="12"/>
      <x:c r="J32" s="12"/>
      <x:c r="K32" s="12"/>
      <x:c r="L32" s="12"/>
      <x:c r="M32" s="12"/>
      <x:c r="N32" s="12"/>
    </x:row>
    <x:row r="33" ht="22" customHeight="1">
      <x:c r="A33" s="12" t="str">
        <x:v>FQ05</x:v>
      </x:c>
      <x:c r="B33" s="12" t="str">
        <x:v>Feeling</x:v>
      </x:c>
      <x:c r="C33" s="12" t="n">
        <x:v>3</x:v>
      </x:c>
      <x:c r="D33" s="12" t="n">
        <x:v>3</x:v>
      </x:c>
      <x:c r="E33" s="12" t="n">
        <x:f>IF(ISNUMBER(C33),IF(AND(C33&gt;=1,C33&lt;=4,MOD(C33,1)=0),C33,""),"")</x:f>
        <x:v>3</x:v>
      </x:c>
      <x:c r="F33" s="12" t="n">
        <x:f>IF(ISNUMBER(D33),IF(AND(D33&gt;=1,D33&lt;=4,MOD(D33,1)=0),D33,""),"")</x:f>
        <x:v>3</x:v>
      </x:c>
      <x:c r="G33" s="12"/>
      <x:c r="H33" s="85" t="str">
        <x:v>Planning has four observed items, mean 3.00 self and 2.75 observer. All other dimensions have six valid ratings. FQ04 is rated 2 by both: inspect work beyond competence or remit directly; a mean cannot cancel this concern. This is a teaching example, not a benchmark.</x:v>
      </x:c>
      <x:c r="I33" s="85"/>
      <x:c r="J33" s="85"/>
      <x:c r="K33" s="85"/>
      <x:c r="L33" s="85"/>
      <x:c r="M33" s="85"/>
      <x:c r="N33" s="85"/>
      <x:c r="O33" s="85"/>
      <x:c r="P33" s="85"/>
    </x:row>
    <x:row r="34" ht="22" customHeight="1">
      <x:c r="A34" s="12" t="str">
        <x:v>FQ06</x:v>
      </x:c>
      <x:c r="B34" s="12" t="str">
        <x:v>Feeling</x:v>
      </x:c>
      <x:c r="C34" s="12" t="n">
        <x:v>3</x:v>
      </x:c>
      <x:c r="D34" s="12" t="n">
        <x:v>3</x:v>
      </x:c>
      <x:c r="E34" s="12" t="n">
        <x:f>IF(ISNUMBER(C34),IF(AND(C34&gt;=1,C34&lt;=4,MOD(C34,1)=0),C34,""),"")</x:f>
        <x:v>3</x:v>
      </x:c>
      <x:c r="F34" s="12" t="n">
        <x:f>IF(ISNUMBER(D34),IF(AND(D34&gt;=1,D34&lt;=4,MOD(D34,1)=0),D34,""),"")</x:f>
        <x:v>3</x:v>
      </x:c>
      <x:c r="G34" s="12"/>
      <x:c r="H34" s="85"/>
      <x:c r="I34" s="85"/>
      <x:c r="J34" s="85"/>
      <x:c r="K34" s="85"/>
      <x:c r="L34" s="85"/>
      <x:c r="M34" s="85"/>
      <x:c r="N34" s="85"/>
      <x:c r="O34" s="85"/>
      <x:c r="P34" s="85"/>
    </x:row>
    <x:row r="35" ht="22" customHeight="1">
      <x:c r="A35" s="12" t="str">
        <x:v>SQ01</x:v>
      </x:c>
      <x:c r="B35" s="12" t="str">
        <x:v>Structuring</x:v>
      </x:c>
      <x:c r="C35" s="12" t="n">
        <x:v>4</x:v>
      </x:c>
      <x:c r="D35" s="12" t="n">
        <x:v>3</x:v>
      </x:c>
      <x:c r="E35" s="12" t="n">
        <x:f>IF(ISNUMBER(C35),IF(AND(C35&gt;=1,C35&lt;=4,MOD(C35,1)=0),C35,""),"")</x:f>
        <x:v>4</x:v>
      </x:c>
      <x:c r="F35" s="12" t="n">
        <x:f>IF(ISNUMBER(D35),IF(AND(D35&gt;=1,D35&lt;=4,MOD(D35,1)=0),D35,""),"")</x:f>
        <x:v>3</x:v>
      </x:c>
      <x:c r="G35" s="12"/>
      <x:c r="H35" s="85"/>
      <x:c r="I35" s="85"/>
      <x:c r="J35" s="85"/>
      <x:c r="K35" s="85"/>
      <x:c r="L35" s="85"/>
      <x:c r="M35" s="85"/>
      <x:c r="N35" s="85"/>
      <x:c r="O35" s="85"/>
      <x:c r="P35" s="85"/>
    </x:row>
    <x:row r="36" ht="22" customHeight="1">
      <x:c r="A36" s="12" t="str">
        <x:v>SQ02</x:v>
      </x:c>
      <x:c r="B36" s="12" t="str">
        <x:v>Structuring</x:v>
      </x:c>
      <x:c r="C36" s="12" t="n">
        <x:v>3</x:v>
      </x:c>
      <x:c r="D36" s="12" t="n">
        <x:v>3</x:v>
      </x:c>
      <x:c r="E36" s="12" t="n">
        <x:f>IF(ISNUMBER(C36),IF(AND(C36&gt;=1,C36&lt;=4,MOD(C36,1)=0),C36,""),"")</x:f>
        <x:v>3</x:v>
      </x:c>
      <x:c r="F36" s="12" t="n">
        <x:f>IF(ISNUMBER(D36),IF(AND(D36&gt;=1,D36&lt;=4,MOD(D36,1)=0),D36,""),"")</x:f>
        <x:v>3</x:v>
      </x:c>
      <x:c r="G36" s="12"/>
      <x:c r="H36" s="85"/>
      <x:c r="I36" s="85"/>
      <x:c r="J36" s="85"/>
      <x:c r="K36" s="85"/>
      <x:c r="L36" s="85"/>
      <x:c r="M36" s="85"/>
      <x:c r="N36" s="85"/>
      <x:c r="O36" s="85"/>
      <x:c r="P36" s="85"/>
    </x:row>
    <x:row r="37" ht="22" customHeight="1">
      <x:c r="A37" s="12" t="str">
        <x:v>SQ03</x:v>
      </x:c>
      <x:c r="B37" s="12" t="str">
        <x:v>Structuring</x:v>
      </x:c>
      <x:c r="C37" s="12" t="n">
        <x:v>3</x:v>
      </x:c>
      <x:c r="D37" s="12" t="n">
        <x:v>3</x:v>
      </x:c>
      <x:c r="E37" s="12" t="n">
        <x:f>IF(ISNUMBER(C37),IF(AND(C37&gt;=1,C37&lt;=4,MOD(C37,1)=0),C37,""),"")</x:f>
        <x:v>3</x:v>
      </x:c>
      <x:c r="F37" s="12" t="n">
        <x:f>IF(ISNUMBER(D37),IF(AND(D37&gt;=1,D37&lt;=4,MOD(D37,1)=0),D37,""),"")</x:f>
        <x:v>3</x:v>
      </x:c>
      <x:c r="G37" s="12"/>
      <x:c r="H37" s="85"/>
      <x:c r="I37" s="85"/>
      <x:c r="J37" s="85"/>
      <x:c r="K37" s="85"/>
      <x:c r="L37" s="85"/>
      <x:c r="M37" s="85"/>
      <x:c r="N37" s="85"/>
      <x:c r="O37" s="85"/>
      <x:c r="P37" s="85"/>
    </x:row>
    <x:row r="38" ht="22" customHeight="1">
      <x:c r="A38" s="12" t="str">
        <x:v>SQ04</x:v>
      </x:c>
      <x:c r="B38" s="12" t="str">
        <x:v>Structuring</x:v>
      </x:c>
      <x:c r="C38" s="12" t="n">
        <x:v>3</x:v>
      </x:c>
      <x:c r="D38" s="12" t="n">
        <x:v>3</x:v>
      </x:c>
      <x:c r="E38" s="12" t="n">
        <x:f>IF(ISNUMBER(C38),IF(AND(C38&gt;=1,C38&lt;=4,MOD(C38,1)=0),C38,""),"")</x:f>
        <x:v>3</x:v>
      </x:c>
      <x:c r="F38" s="12" t="n">
        <x:f>IF(ISNUMBER(D38),IF(AND(D38&gt;=1,D38&lt;=4,MOD(D38,1)=0),D38,""),"")</x:f>
        <x:v>3</x:v>
      </x:c>
      <x:c r="G38" s="12"/>
      <x:c r="H38" s="85"/>
      <x:c r="I38" s="85"/>
      <x:c r="J38" s="85"/>
      <x:c r="K38" s="85"/>
      <x:c r="L38" s="85"/>
      <x:c r="M38" s="85"/>
      <x:c r="N38" s="85"/>
      <x:c r="O38" s="85"/>
      <x:c r="P38" s="85"/>
    </x:row>
    <x:row r="39" ht="22" customHeight="1">
      <x:c r="A39" s="12" t="str">
        <x:v>SQ05</x:v>
      </x:c>
      <x:c r="B39" s="12" t="str">
        <x:v>Structuring</x:v>
      </x:c>
      <x:c r="C39" s="12" t="n">
        <x:v>4</x:v>
      </x:c>
      <x:c r="D39" s="12" t="n">
        <x:v>3</x:v>
      </x:c>
      <x:c r="E39" s="12" t="n">
        <x:f>IF(ISNUMBER(C39),IF(AND(C39&gt;=1,C39&lt;=4,MOD(C39,1)=0),C39,""),"")</x:f>
        <x:v>4</x:v>
      </x:c>
      <x:c r="F39" s="12" t="n">
        <x:f>IF(ISNUMBER(D39),IF(AND(D39&gt;=1,D39&lt;=4,MOD(D39,1)=0),D39,""),"")</x:f>
        <x:v>3</x:v>
      </x:c>
      <x:c r="G39" s="12"/>
      <x:c r="H39" s="85"/>
      <x:c r="I39" s="85"/>
      <x:c r="J39" s="85"/>
      <x:c r="K39" s="85"/>
      <x:c r="L39" s="85"/>
      <x:c r="M39" s="85"/>
      <x:c r="N39" s="85"/>
      <x:c r="O39" s="85"/>
      <x:c r="P39" s="85"/>
    </x:row>
    <x:row r="40" ht="22" customHeight="1">
      <x:c r="A40" s="12" t="str">
        <x:v>SQ06</x:v>
      </x:c>
      <x:c r="B40" s="12" t="str">
        <x:v>Structuring</x:v>
      </x:c>
      <x:c r="C40" s="12" t="n">
        <x:v>3</x:v>
      </x:c>
      <x:c r="D40" s="12" t="n">
        <x:v>3</x:v>
      </x:c>
      <x:c r="E40" s="12" t="n">
        <x:f>IF(ISNUMBER(C40),IF(AND(C40&gt;=1,C40&lt;=4,MOD(C40,1)=0),C40,""),"")</x:f>
        <x:v>3</x:v>
      </x:c>
      <x:c r="F40" s="12" t="n">
        <x:f>IF(ISNUMBER(D40),IF(AND(D40&gt;=1,D40&lt;=4,MOD(D40,1)=0),D40,""),"")</x:f>
        <x:v>3</x:v>
      </x:c>
      <x:c r="G40" s="12"/>
      <x:c r="H40" s="12"/>
      <x:c r="I40" s="12"/>
      <x:c r="J40" s="12"/>
      <x:c r="K40" s="12"/>
      <x:c r="L40" s="12"/>
      <x:c r="M40" s="12"/>
      <x:c r="N40" s="12"/>
    </x:row>
    <x:row r="41" ht="22" customHeight="1">
      <x:c r="A41" s="12" t="str">
        <x:v>VQ01</x:v>
      </x:c>
      <x:c r="B41" s="12" t="str">
        <x:v>Valuing</x:v>
      </x:c>
      <x:c r="C41" s="12" t="n">
        <x:v>3</x:v>
      </x:c>
      <x:c r="D41" s="12" t="n">
        <x:v>3</x:v>
      </x:c>
      <x:c r="E41" s="12" t="n">
        <x:f>IF(ISNUMBER(C41),IF(AND(C41&gt;=1,C41&lt;=4,MOD(C41,1)=0),C41,""),"")</x:f>
        <x:v>3</x:v>
      </x:c>
      <x:c r="F41" s="12" t="n">
        <x:f>IF(ISNUMBER(D41),IF(AND(D41&gt;=1,D41&lt;=4,MOD(D41,1)=0),D41,""),"")</x:f>
        <x:v>3</x:v>
      </x:c>
      <x:c r="G41" s="12"/>
      <x:c r="H41" s="12"/>
      <x:c r="I41" s="12"/>
      <x:c r="J41" s="12"/>
      <x:c r="K41" s="12"/>
      <x:c r="L41" s="12"/>
      <x:c r="M41" s="12"/>
      <x:c r="N41" s="12"/>
    </x:row>
    <x:row r="42" ht="22" customHeight="1">
      <x:c r="A42" s="12" t="str">
        <x:v>VQ02</x:v>
      </x:c>
      <x:c r="B42" s="12" t="str">
        <x:v>Valuing</x:v>
      </x:c>
      <x:c r="C42" s="12" t="n">
        <x:v>3</x:v>
      </x:c>
      <x:c r="D42" s="12" t="n">
        <x:v>3</x:v>
      </x:c>
      <x:c r="E42" s="12" t="n">
        <x:f>IF(ISNUMBER(C42),IF(AND(C42&gt;=1,C42&lt;=4,MOD(C42,1)=0),C42,""),"")</x:f>
        <x:v>3</x:v>
      </x:c>
      <x:c r="F42" s="12" t="n">
        <x:f>IF(ISNUMBER(D42),IF(AND(D42&gt;=1,D42&lt;=4,MOD(D42,1)=0),D42,""),"")</x:f>
        <x:v>3</x:v>
      </x:c>
      <x:c r="G42" s="12"/>
      <x:c r="H42" s="12"/>
      <x:c r="I42" s="12"/>
      <x:c r="J42" s="12"/>
      <x:c r="K42" s="12"/>
      <x:c r="L42" s="12"/>
      <x:c r="M42" s="12"/>
      <x:c r="N42" s="12"/>
    </x:row>
    <x:row r="43" ht="22" customHeight="1">
      <x:c r="A43" s="12" t="str">
        <x:v>VQ03</x:v>
      </x:c>
      <x:c r="B43" s="12" t="str">
        <x:v>Valuing</x:v>
      </x:c>
      <x:c r="C43" s="12" t="n">
        <x:v>3</x:v>
      </x:c>
      <x:c r="D43" s="12" t="n">
        <x:v>3</x:v>
      </x:c>
      <x:c r="E43" s="12" t="n">
        <x:f>IF(ISNUMBER(C43),IF(AND(C43&gt;=1,C43&lt;=4,MOD(C43,1)=0),C43,""),"")</x:f>
        <x:v>3</x:v>
      </x:c>
      <x:c r="F43" s="12" t="n">
        <x:f>IF(ISNUMBER(D43),IF(AND(D43&gt;=1,D43&lt;=4,MOD(D43,1)=0),D43,""),"")</x:f>
        <x:v>3</x:v>
      </x:c>
      <x:c r="G43" s="12"/>
      <x:c r="H43" s="12"/>
      <x:c r="I43" s="12"/>
      <x:c r="J43" s="12"/>
      <x:c r="K43" s="12"/>
      <x:c r="L43" s="12"/>
      <x:c r="M43" s="12"/>
      <x:c r="N43" s="12"/>
    </x:row>
    <x:row r="44" ht="22" customHeight="1">
      <x:c r="A44" s="12" t="str">
        <x:v>VQ04</x:v>
      </x:c>
      <x:c r="B44" s="12" t="str">
        <x:v>Valuing</x:v>
      </x:c>
      <x:c r="C44" s="12" t="n">
        <x:v>3</x:v>
      </x:c>
      <x:c r="D44" s="12" t="n">
        <x:v>3</x:v>
      </x:c>
      <x:c r="E44" s="12" t="n">
        <x:f>IF(ISNUMBER(C44),IF(AND(C44&gt;=1,C44&lt;=4,MOD(C44,1)=0),C44,""),"")</x:f>
        <x:v>3</x:v>
      </x:c>
      <x:c r="F44" s="12" t="n">
        <x:f>IF(ISNUMBER(D44),IF(AND(D44&gt;=1,D44&lt;=4,MOD(D44,1)=0),D44,""),"")</x:f>
        <x:v>3</x:v>
      </x:c>
      <x:c r="G44" s="12"/>
      <x:c r="H44" s="12"/>
      <x:c r="I44" s="12"/>
      <x:c r="J44" s="12"/>
      <x:c r="K44" s="12"/>
      <x:c r="L44" s="12"/>
      <x:c r="M44" s="12"/>
      <x:c r="N44" s="12"/>
    </x:row>
    <x:row r="45" ht="22" customHeight="1">
      <x:c r="A45" s="12" t="str">
        <x:v>VQ05</x:v>
      </x:c>
      <x:c r="B45" s="12" t="str">
        <x:v>Valuing</x:v>
      </x:c>
      <x:c r="C45" s="12" t="n">
        <x:v>4</x:v>
      </x:c>
      <x:c r="D45" s="12" t="n">
        <x:v>3</x:v>
      </x:c>
      <x:c r="E45" s="12" t="n">
        <x:f>IF(ISNUMBER(C45),IF(AND(C45&gt;=1,C45&lt;=4,MOD(C45,1)=0),C45,""),"")</x:f>
        <x:v>4</x:v>
      </x:c>
      <x:c r="F45" s="12" t="n">
        <x:f>IF(ISNUMBER(D45),IF(AND(D45&gt;=1,D45&lt;=4,MOD(D45,1)=0),D45,""),"")</x:f>
        <x:v>3</x:v>
      </x:c>
      <x:c r="G45" s="12"/>
      <x:c r="H45" s="12"/>
      <x:c r="I45" s="12"/>
      <x:c r="J45" s="12"/>
      <x:c r="K45" s="12"/>
      <x:c r="L45" s="12"/>
      <x:c r="M45" s="12"/>
      <x:c r="N45" s="12"/>
    </x:row>
    <x:row r="46" ht="22" customHeight="1">
      <x:c r="A46" s="12" t="str">
        <x:v>VQ06</x:v>
      </x:c>
      <x:c r="B46" s="12" t="str">
        <x:v>Valuing</x:v>
      </x:c>
      <x:c r="C46" s="12" t="n">
        <x:v>3</x:v>
      </x:c>
      <x:c r="D46" s="12" t="n">
        <x:v>3</x:v>
      </x:c>
      <x:c r="E46" s="12" t="n">
        <x:f>IF(ISNUMBER(C46),IF(AND(C46&gt;=1,C46&lt;=4,MOD(C46,1)=0),C46,""),"")</x:f>
        <x:v>3</x:v>
      </x:c>
      <x:c r="F46" s="12" t="n">
        <x:f>IF(ISNUMBER(D46),IF(AND(D46&gt;=1,D46&lt;=4,MOD(D46,1)=0),D46,""),"")</x:f>
        <x:v>3</x:v>
      </x:c>
      <x:c r="G46" s="12"/>
      <x:c r="H46" s="12"/>
      <x:c r="I46" s="12"/>
      <x:c r="J46" s="12"/>
      <x:c r="K46" s="12"/>
      <x:c r="L46" s="12"/>
      <x:c r="M46" s="12"/>
      <x:c r="N46" s="12"/>
    </x:row>
    <x:row r="47" ht="22" customHeight="1">
      <x:c r="A47" s="12"/>
      <x:c r="B47" s="12"/>
      <x:c r="C47" s="12"/>
      <x:c r="D47" s="12"/>
      <x:c r="E47" s="12"/>
      <x:c r="F47" s="12"/>
      <x:c r="G47" s="12"/>
      <x:c r="H47" s="12"/>
      <x:c r="I47" s="12"/>
      <x:c r="J47" s="12"/>
      <x:c r="K47" s="12"/>
      <x:c r="L47" s="12"/>
      <x:c r="M47" s="12"/>
      <x:c r="N47" s="12"/>
    </x:row>
    <x:row r="48" ht="22" customHeight="1">
      <x:c r="A48" s="12"/>
      <x:c r="B48" s="12"/>
      <x:c r="C48" s="12"/>
      <x:c r="D48" s="12"/>
      <x:c r="E48" s="12"/>
      <x:c r="F48" s="12"/>
      <x:c r="G48" s="12"/>
      <x:c r="H48" s="12"/>
      <x:c r="I48" s="12"/>
      <x:c r="J48" s="12"/>
      <x:c r="K48" s="12"/>
      <x:c r="L48" s="12"/>
      <x:c r="M48" s="12"/>
      <x:c r="N48" s="12"/>
    </x:row>
    <x:row r="49" ht="34" customHeight="1">
      <x:c r="A49" s="199" t="str">
        <x:v>Dimension</x:v>
      </x:c>
      <x:c r="B49" s="199" t="str">
        <x:v>Self valid</x:v>
      </x:c>
      <x:c r="C49" s="199" t="str">
        <x:v>Self mean</x:v>
      </x:c>
      <x:c r="D49" s="199" t="str">
        <x:v>Observer valid</x:v>
      </x:c>
      <x:c r="E49" s="199" t="str">
        <x:v>Observer mean</x:v>
      </x:c>
      <x:c r="F49" s="199" t="str">
        <x:v>Coverage</x:v>
      </x:c>
      <x:c r="G49" s="12"/>
      <x:c r="H49" s="12"/>
      <x:c r="I49" s="12"/>
      <x:c r="J49" s="12"/>
      <x:c r="K49" s="12"/>
      <x:c r="L49" s="12"/>
      <x:c r="M49" s="12"/>
      <x:c r="N49" s="12"/>
    </x:row>
    <x:row r="50" ht="22" customHeight="1">
      <x:c r="A50" s="12" t="str">
        <x:v>Planning</x:v>
      </x:c>
      <x:c r="B50" s="12" t="n">
        <x:f>COUNT(E11:E16)</x:f>
        <x:v>4</x:v>
      </x:c>
      <x:c r="C50" s="216" t="n">
        <x:f>IF(B50&gt;=4,SUM(E11:E16)/B50,"")</x:f>
        <x:v>3</x:v>
      </x:c>
      <x:c r="D50" s="208" t="n">
        <x:f>COUNT(F11:F16)</x:f>
        <x:v>4</x:v>
      </x:c>
      <x:c r="E50" s="216" t="n">
        <x:f>IF(D50&gt;=4,SUM(F11:F16)/D50,"")</x:f>
        <x:v>2.75</x:v>
      </x:c>
      <x:c r="F50" s="224" t="n">
        <x:f>B50/6</x:f>
        <x:v>0.6666666666666666</x:v>
      </x:c>
      <x:c r="G50" s="12"/>
      <x:c r="H50" s="12"/>
      <x:c r="I50" s="12"/>
      <x:c r="J50" s="12"/>
      <x:c r="K50" s="12"/>
      <x:c r="L50" s="12"/>
      <x:c r="M50" s="12"/>
      <x:c r="N50" s="12"/>
    </x:row>
    <x:row r="51" ht="22" customHeight="1">
      <x:c r="A51" s="12" t="str">
        <x:v>Meaning</x:v>
      </x:c>
      <x:c r="B51" s="12" t="n">
        <x:f>COUNT(E17:E22)</x:f>
        <x:v>6</x:v>
      </x:c>
      <x:c r="C51" s="216" t="n">
        <x:f>IF(B51&gt;=4,SUM(E17:E22)/B51,"")</x:f>
        <x:v>3.3333333333333335</x:v>
      </x:c>
      <x:c r="D51" s="208" t="n">
        <x:f>COUNT(F17:F22)</x:f>
        <x:v>6</x:v>
      </x:c>
      <x:c r="E51" s="216" t="n">
        <x:f>IF(D51&gt;=4,SUM(F17:F22)/D51,"")</x:f>
        <x:v>3</x:v>
      </x:c>
      <x:c r="F51" s="224" t="n">
        <x:f>B51/6</x:f>
        <x:v>1</x:v>
      </x:c>
      <x:c r="G51" s="12"/>
      <x:c r="H51" s="12"/>
      <x:c r="I51" s="12"/>
      <x:c r="J51" s="12"/>
      <x:c r="K51" s="12"/>
      <x:c r="L51" s="12"/>
      <x:c r="M51" s="12"/>
      <x:c r="N51" s="12"/>
    </x:row>
    <x:row r="52" ht="22" customHeight="1">
      <x:c r="A52" s="12" t="str">
        <x:v>Confronting</x:v>
      </x:c>
      <x:c r="B52" s="12" t="n">
        <x:f>COUNT(E23:E28)</x:f>
        <x:v>6</x:v>
      </x:c>
      <x:c r="C52" s="216" t="n">
        <x:f>IF(B52&gt;=4,SUM(E23:E28)/B52,"")</x:f>
        <x:v>2.3333333333333335</x:v>
      </x:c>
      <x:c r="D52" s="208" t="n">
        <x:f>COUNT(F23:F28)</x:f>
        <x:v>6</x:v>
      </x:c>
      <x:c r="E52" s="216" t="n">
        <x:f>IF(D52&gt;=4,SUM(F23:F28)/D52,"")</x:f>
        <x:v>2.1666666666666665</x:v>
      </x:c>
      <x:c r="F52" s="224" t="n">
        <x:f>B52/6</x:f>
        <x:v>1</x:v>
      </x:c>
      <x:c r="G52" s="12"/>
      <x:c r="H52" s="12"/>
      <x:c r="I52" s="12"/>
      <x:c r="J52" s="12"/>
      <x:c r="K52" s="12"/>
      <x:c r="L52" s="12"/>
      <x:c r="M52" s="12"/>
      <x:c r="N52" s="12"/>
    </x:row>
    <x:row r="53" ht="22" customHeight="1">
      <x:c r="A53" s="12" t="str">
        <x:v>Feeling</x:v>
      </x:c>
      <x:c r="B53" s="12" t="n">
        <x:f>COUNT(E29:E34)</x:f>
        <x:v>6</x:v>
      </x:c>
      <x:c r="C53" s="216" t="n">
        <x:f>IF(B53&gt;=4,SUM(E29:E34)/B53,"")</x:f>
        <x:v>2.8333333333333335</x:v>
      </x:c>
      <x:c r="D53" s="208" t="n">
        <x:f>COUNT(F29:F34)</x:f>
        <x:v>6</x:v>
      </x:c>
      <x:c r="E53" s="216" t="n">
        <x:f>IF(D53&gt;=4,SUM(F29:F34)/D53,"")</x:f>
        <x:v>2.6666666666666665</x:v>
      </x:c>
      <x:c r="F53" s="224" t="n">
        <x:f>B53/6</x:f>
        <x:v>1</x:v>
      </x:c>
      <x:c r="G53" s="12"/>
      <x:c r="H53" s="12"/>
      <x:c r="I53" s="12"/>
      <x:c r="J53" s="12"/>
      <x:c r="K53" s="12"/>
      <x:c r="L53" s="12"/>
      <x:c r="M53" s="12"/>
      <x:c r="N53" s="12"/>
    </x:row>
    <x:row r="54" ht="22" customHeight="1">
      <x:c r="A54" s="12" t="str">
        <x:v>Structuring</x:v>
      </x:c>
      <x:c r="B54" s="12" t="n">
        <x:f>COUNT(E35:E40)</x:f>
        <x:v>6</x:v>
      </x:c>
      <x:c r="C54" s="216" t="n">
        <x:f>IF(B54&gt;=4,SUM(E35:E40)/B54,"")</x:f>
        <x:v>3.3333333333333335</x:v>
      </x:c>
      <x:c r="D54" s="208" t="n">
        <x:f>COUNT(F35:F40)</x:f>
        <x:v>6</x:v>
      </x:c>
      <x:c r="E54" s="216" t="n">
        <x:f>IF(D54&gt;=4,SUM(F35:F40)/D54,"")</x:f>
        <x:v>3</x:v>
      </x:c>
      <x:c r="F54" s="224" t="n">
        <x:f>B54/6</x:f>
        <x:v>1</x:v>
      </x:c>
      <x:c r="G54" s="12"/>
      <x:c r="H54" s="12"/>
      <x:c r="I54" s="12"/>
      <x:c r="J54" s="12"/>
      <x:c r="K54" s="12"/>
      <x:c r="L54" s="12"/>
      <x:c r="M54" s="12"/>
      <x:c r="N54" s="12"/>
    </x:row>
    <x:row r="55" ht="22" customHeight="1">
      <x:c r="A55" s="12" t="str">
        <x:v>Valuing</x:v>
      </x:c>
      <x:c r="B55" s="12" t="n">
        <x:f>COUNT(E41:E46)</x:f>
        <x:v>6</x:v>
      </x:c>
      <x:c r="C55" s="216" t="n">
        <x:f>IF(B55&gt;=4,SUM(E41:E46)/B55,"")</x:f>
        <x:v>3.1666666666666665</x:v>
      </x:c>
      <x:c r="D55" s="208" t="n">
        <x:f>COUNT(F41:F46)</x:f>
        <x:v>6</x:v>
      </x:c>
      <x:c r="E55" s="216" t="n">
        <x:f>IF(D55&gt;=4,SUM(F41:F46)/D55,"")</x:f>
        <x:v>3</x:v>
      </x:c>
      <x:c r="F55" s="224" t="n">
        <x:f>B55/6</x:f>
        <x:v>1</x:v>
      </x:c>
      <x:c r="G55" s="12"/>
      <x:c r="H55" s="12"/>
      <x:c r="I55" s="12"/>
      <x:c r="J55" s="12"/>
      <x:c r="K55" s="12"/>
      <x:c r="L55" s="12"/>
      <x:c r="M55" s="12"/>
      <x:c r="N55" s="12"/>
    </x:row>
    <x:row r="56" ht="22" customHeight="1">
      <x:c r="A56" s="12"/>
      <x:c r="B56" s="12"/>
      <x:c r="C56" s="12"/>
      <x:c r="D56" s="12"/>
      <x:c r="E56" s="12"/>
      <x:c r="F56" s="12"/>
      <x:c r="G56" s="12"/>
      <x:c r="H56" s="12"/>
      <x:c r="I56" s="12"/>
      <x:c r="J56" s="12"/>
      <x:c r="K56" s="12"/>
      <x:c r="L56" s="12"/>
      <x:c r="M56" s="12"/>
      <x:c r="N56" s="12"/>
    </x:row>
    <x:row r="57" ht="22" customHeight="1">
      <x:c r="A57" s="12"/>
      <x:c r="B57" s="12"/>
      <x:c r="C57" s="12"/>
      <x:c r="D57" s="12"/>
      <x:c r="E57" s="12"/>
      <x:c r="F57" s="12"/>
      <x:c r="G57" s="12"/>
      <x:c r="H57" s="12"/>
      <x:c r="I57" s="12"/>
      <x:c r="J57" s="12"/>
      <x:c r="K57" s="12"/>
      <x:c r="L57" s="12"/>
      <x:c r="M57" s="12"/>
      <x:c r="N57" s="12"/>
    </x:row>
    <x:row r="58" ht="22" customHeight="1">
      <x:c r="A58" s="12"/>
      <x:c r="B58" s="12"/>
      <x:c r="C58" s="12"/>
      <x:c r="D58" s="12"/>
      <x:c r="E58" s="12"/>
      <x:c r="F58" s="12"/>
      <x:c r="G58" s="12"/>
      <x:c r="H58" s="12"/>
      <x:c r="I58" s="12"/>
      <x:c r="J58" s="12"/>
      <x:c r="K58" s="12"/>
      <x:c r="L58" s="12"/>
      <x:c r="M58" s="12"/>
      <x:c r="N58" s="12"/>
    </x:row>
    <x:row r="59" ht="22" customHeight="1">
      <x:c r="A59" s="12"/>
      <x:c r="B59" s="12"/>
      <x:c r="C59" s="12"/>
      <x:c r="D59" s="12"/>
      <x:c r="E59" s="12"/>
      <x:c r="F59" s="12"/>
      <x:c r="G59" s="12"/>
      <x:c r="H59" s="12"/>
      <x:c r="I59" s="12"/>
      <x:c r="J59" s="12"/>
      <x:c r="K59" s="12"/>
      <x:c r="L59" s="12"/>
      <x:c r="M59" s="12"/>
      <x:c r="N59" s="12"/>
    </x:row>
    <x:row r="60" ht="22" customHeight="1">
      <x:c r="A60" s="12"/>
      <x:c r="B60" s="12"/>
      <x:c r="C60" s="12"/>
      <x:c r="D60" s="12"/>
      <x:c r="E60" s="12"/>
      <x:c r="F60" s="12"/>
      <x:c r="G60" s="12"/>
      <x:c r="H60" s="12"/>
      <x:c r="I60" s="12"/>
      <x:c r="J60" s="12"/>
      <x:c r="K60" s="12"/>
      <x:c r="L60" s="12"/>
      <x:c r="M60" s="12"/>
      <x:c r="N60" s="12"/>
    </x:row>
    <x:row r="61" ht="22" customHeight="1">
      <x:c r="A61" s="12"/>
      <x:c r="B61" s="12"/>
      <x:c r="C61" s="12"/>
      <x:c r="D61" s="12"/>
      <x:c r="E61" s="12"/>
      <x:c r="F61" s="12"/>
      <x:c r="G61" s="12"/>
      <x:c r="H61" s="12"/>
      <x:c r="I61" s="12"/>
      <x:c r="J61" s="12"/>
      <x:c r="K61" s="12"/>
      <x:c r="L61" s="12"/>
      <x:c r="M61" s="12"/>
      <x:c r="N61" s="12"/>
    </x:row>
    <x:row r="62" ht="22" customHeight="1">
      <x:c r="A62" s="12"/>
      <x:c r="B62" s="12"/>
      <x:c r="C62" s="12"/>
      <x:c r="D62" s="12"/>
      <x:c r="E62" s="12"/>
      <x:c r="F62" s="12"/>
      <x:c r="G62" s="12"/>
      <x:c r="H62" s="12"/>
      <x:c r="I62" s="12"/>
      <x:c r="J62" s="12"/>
      <x:c r="K62" s="12"/>
      <x:c r="L62" s="12"/>
      <x:c r="M62" s="12"/>
      <x:c r="N62" s="12"/>
    </x:row>
    <x:row r="63" ht="22" customHeight="1">
      <x:c r="A63" s="12"/>
      <x:c r="B63" s="12"/>
      <x:c r="C63" s="12"/>
      <x:c r="D63" s="12"/>
      <x:c r="E63" s="12"/>
      <x:c r="F63" s="12"/>
      <x:c r="G63" s="12"/>
      <x:c r="H63" s="12"/>
      <x:c r="I63" s="12"/>
      <x:c r="J63" s="12"/>
      <x:c r="K63" s="12"/>
      <x:c r="L63" s="12"/>
      <x:c r="M63" s="12"/>
      <x:c r="N63" s="12"/>
    </x:row>
    <x:row r="64" ht="22" customHeight="1">
      <x:c r="A64" s="12"/>
      <x:c r="B64" s="12"/>
      <x:c r="C64" s="12"/>
      <x:c r="D64" s="12"/>
      <x:c r="E64" s="12"/>
      <x:c r="F64" s="12"/>
      <x:c r="G64" s="12"/>
      <x:c r="H64" s="12"/>
      <x:c r="I64" s="12"/>
      <x:c r="J64" s="12"/>
      <x:c r="K64" s="12"/>
      <x:c r="L64" s="12"/>
      <x:c r="M64" s="12"/>
      <x:c r="N64" s="12"/>
    </x:row>
    <x:row r="65" ht="22" customHeight="1">
      <x:c r="A65" s="12"/>
      <x:c r="B65" s="12"/>
      <x:c r="C65" s="12"/>
      <x:c r="D65" s="12"/>
      <x:c r="E65" s="12"/>
      <x:c r="F65" s="12"/>
      <x:c r="G65" s="12"/>
      <x:c r="H65" s="12"/>
      <x:c r="I65" s="12"/>
      <x:c r="J65" s="12"/>
      <x:c r="K65" s="12"/>
      <x:c r="L65" s="12"/>
      <x:c r="M65" s="12"/>
      <x:c r="N65" s="12"/>
    </x:row>
    <x:row r="66" ht="22" customHeight="1">
      <x:c r="A66" s="12"/>
      <x:c r="B66" s="12"/>
      <x:c r="C66" s="12"/>
      <x:c r="D66" s="12"/>
      <x:c r="E66" s="12"/>
      <x:c r="F66" s="12"/>
      <x:c r="G66" s="12"/>
      <x:c r="H66" s="12"/>
      <x:c r="I66" s="12"/>
      <x:c r="J66" s="12"/>
      <x:c r="K66" s="12"/>
      <x:c r="L66" s="12"/>
      <x:c r="M66" s="12"/>
      <x:c r="N66" s="12"/>
    </x:row>
    <x:row r="67" ht="22" customHeight="1">
      <x:c r="A67" s="12"/>
      <x:c r="B67" s="12"/>
      <x:c r="C67" s="12"/>
      <x:c r="D67" s="12"/>
      <x:c r="E67" s="12"/>
      <x:c r="F67" s="12"/>
      <x:c r="G67" s="12"/>
      <x:c r="H67" s="12"/>
      <x:c r="I67" s="12"/>
      <x:c r="J67" s="12"/>
      <x:c r="K67" s="12"/>
      <x:c r="L67" s="12"/>
      <x:c r="M67" s="12"/>
      <x:c r="N67" s="12"/>
    </x:row>
    <x:row r="68" ht="22" customHeight="1">
      <x:c r="A68" s="12"/>
      <x:c r="B68" s="12"/>
      <x:c r="C68" s="12"/>
      <x:c r="D68" s="12"/>
      <x:c r="E68" s="12"/>
      <x:c r="F68" s="12"/>
      <x:c r="G68" s="12"/>
      <x:c r="H68" s="12"/>
      <x:c r="I68" s="12"/>
      <x:c r="J68" s="12"/>
      <x:c r="K68" s="12"/>
      <x:c r="L68" s="12"/>
      <x:c r="M68" s="12"/>
      <x:c r="N68" s="12"/>
    </x:row>
    <x:row r="69" ht="22" customHeight="1">
      <x:c r="A69" s="12"/>
      <x:c r="B69" s="12"/>
      <x:c r="C69" s="12"/>
      <x:c r="D69" s="12"/>
      <x:c r="E69" s="12"/>
      <x:c r="F69" s="12"/>
      <x:c r="G69" s="12"/>
      <x:c r="H69" s="12"/>
      <x:c r="I69" s="12"/>
      <x:c r="J69" s="12"/>
      <x:c r="K69" s="12"/>
      <x:c r="L69" s="12"/>
      <x:c r="M69" s="12"/>
      <x:c r="N69" s="12"/>
    </x:row>
    <x:row r="70" ht="22" customHeight="1">
      <x:c r="A70" s="12"/>
      <x:c r="B70" s="12"/>
      <x:c r="C70" s="12"/>
      <x:c r="D70" s="12"/>
      <x:c r="E70" s="12"/>
      <x:c r="F70" s="12"/>
      <x:c r="G70" s="12"/>
      <x:c r="H70" s="12"/>
      <x:c r="I70" s="12"/>
      <x:c r="J70" s="12"/>
      <x:c r="K70" s="12"/>
      <x:c r="L70" s="12"/>
      <x:c r="M70" s="12"/>
      <x:c r="N70" s="12"/>
    </x:row>
    <x:row r="71" ht="22" customHeight="1">
      <x:c r="A71" s="12"/>
      <x:c r="B71" s="12"/>
      <x:c r="C71" s="12"/>
      <x:c r="D71" s="12"/>
      <x:c r="E71" s="12"/>
      <x:c r="F71" s="12"/>
      <x:c r="G71" s="12"/>
      <x:c r="H71" s="12"/>
      <x:c r="I71" s="12"/>
      <x:c r="J71" s="12"/>
      <x:c r="K71" s="12"/>
      <x:c r="L71" s="12"/>
      <x:c r="M71" s="12"/>
      <x:c r="N71" s="12"/>
    </x:row>
    <x:row r="72" ht="22" customHeight="1">
      <x:c r="A72" s="12"/>
      <x:c r="B72" s="12"/>
      <x:c r="C72" s="12"/>
      <x:c r="D72" s="12"/>
      <x:c r="E72" s="12"/>
      <x:c r="F72" s="12"/>
      <x:c r="G72" s="12"/>
      <x:c r="H72" s="12"/>
      <x:c r="I72" s="12"/>
      <x:c r="J72" s="12"/>
      <x:c r="K72" s="12"/>
      <x:c r="L72" s="12"/>
      <x:c r="M72" s="12"/>
      <x:c r="N72" s="12"/>
    </x:row>
    <x:row r="73" ht="22" customHeight="1">
      <x:c r="A73" s="12"/>
      <x:c r="B73" s="12"/>
      <x:c r="C73" s="12"/>
      <x:c r="D73" s="12"/>
      <x:c r="E73" s="12"/>
      <x:c r="F73" s="12"/>
      <x:c r="G73" s="12"/>
      <x:c r="H73" s="12"/>
      <x:c r="I73" s="12"/>
      <x:c r="J73" s="12"/>
      <x:c r="K73" s="12"/>
      <x:c r="L73" s="12"/>
      <x:c r="M73" s="12"/>
      <x:c r="N73" s="12"/>
    </x:row>
    <x:row r="74" ht="22" customHeight="1">
      <x:c r="A74" s="12"/>
      <x:c r="B74" s="12"/>
      <x:c r="C74" s="12"/>
      <x:c r="D74" s="12"/>
      <x:c r="E74" s="12"/>
      <x:c r="F74" s="12"/>
      <x:c r="G74" s="12"/>
      <x:c r="H74" s="12"/>
      <x:c r="I74" s="12"/>
      <x:c r="J74" s="12"/>
      <x:c r="K74" s="12"/>
      <x:c r="L74" s="12"/>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H33:P39"/>
  </x:mergeCells>
  <x:pageMargins left="0.7" right="0.7" top="0.75" bottom="0.75" header="0.3" footer="0.3"/>
  <x:drawing xmlns:r="http://schemas.openxmlformats.org/officeDocument/2006/relationships" r:id="R06fcd3870791490d"/>
</x:worksheet>
</file>

<file path=xl/worksheets/sheet94.xml><?xml version="1.0" encoding="utf-8"?>
<x:worksheet xmlns:x="http://schemas.openxmlformats.org/spreadsheetml/2006/main">
  <x:sheetViews>
    <x:sheetView showGridLines="0" workbookViewId="0">
      <x:pane ySplit="10" topLeftCell="A11" activePane="bottomLeft" state="frozen"/>
    </x:sheetView>
  </x:sheetViews>
  <x:sheetFormatPr defaultRowHeight="15"/>
  <x:cols>
    <x:col min="1" max="1" width="59" hidden="0" customWidth="1"/>
    <x:col min="2" max="2" width="13" hidden="0" customWidth="1"/>
    <x:col min="3" max="3" width="14" hidden="0" customWidth="1"/>
    <x:col min="4" max="4" width="14" hidden="0" customWidth="1"/>
    <x:col min="5" max="5" width="29" hidden="0" customWidth="1"/>
    <x:col min="6" max="6" width="11" hidden="0" customWidth="1"/>
    <x:col min="7" max="7" width="11" hidden="0" customWidth="1"/>
    <x:col min="8" max="8" width="11" hidden="0" customWidth="1"/>
    <x:col min="9" max="9" width="11" hidden="0" customWidth="1"/>
    <x:col min="10" max="10" width="11" hidden="0" customWidth="1"/>
    <x:col min="11" max="11" width="11" hidden="0" customWidth="1"/>
    <x:col min="12" max="12" width="11" hidden="0" customWidth="1"/>
    <x:col min="13" max="13" width="11" hidden="0" customWidth="1"/>
    <x:col min="14" max="14" width="11" hidden="0" customWidth="1"/>
  </x:cols>
  <x:sheetData>
    <x:row r="1" ht="22" customHeight="1">
      <x:c r="A1" s="16" t="str">
        <x:v>EXAMPLE | 90-MINUTE DECISION WORKSHOP</x:v>
      </x:c>
      <x:c r="B1" s="16"/>
      <x:c r="C1" s="16"/>
      <x:c r="D1" s="16"/>
      <x:c r="E1" s="16"/>
      <x:c r="F1" s="16"/>
      <x:c r="G1" s="16"/>
      <x:c r="H1" s="16"/>
      <x:c r="I1" s="16"/>
      <x:c r="J1" s="16"/>
      <x:c r="K1" s="16"/>
      <x:c r="L1" s="16"/>
      <x:c r="M1" s="12"/>
      <x:c r="N1" s="12"/>
    </x:row>
    <x:row r="2" ht="22" customHeight="1">
      <x:c r="A2" s="16"/>
      <x:c r="B2" s="16"/>
      <x:c r="C2" s="16"/>
      <x:c r="D2" s="16"/>
      <x:c r="E2" s="16"/>
      <x:c r="F2" s="16"/>
      <x:c r="G2" s="16"/>
      <x:c r="H2" s="16"/>
      <x:c r="I2" s="16"/>
      <x:c r="J2" s="16"/>
      <x:c r="K2" s="16"/>
      <x:c r="L2" s="16"/>
      <x:c r="M2" s="12"/>
      <x:c r="N2" s="12"/>
    </x:row>
    <x:row r="3" ht="22" customHeight="1">
      <x:c r="A3" s="16"/>
      <x:c r="B3" s="16"/>
      <x:c r="C3" s="16"/>
      <x:c r="D3" s="16"/>
      <x:c r="E3" s="16"/>
      <x:c r="F3" s="16"/>
      <x:c r="G3" s="16"/>
      <x:c r="H3" s="16"/>
      <x:c r="I3" s="16"/>
      <x:c r="J3" s="16"/>
      <x:c r="K3" s="16"/>
      <x:c r="L3" s="16"/>
      <x:c r="M3" s="12"/>
      <x:c r="N3" s="12"/>
    </x:row>
    <x:row r="4" ht="22" customHeight="1">
      <x:c r="A4" s="12"/>
      <x:c r="B4" s="12"/>
      <x:c r="C4" s="12"/>
      <x:c r="D4" s="12"/>
      <x:c r="E4" s="12"/>
      <x:c r="F4" s="12"/>
      <x:c r="G4" s="12"/>
      <x:c r="H4" s="12"/>
      <x:c r="I4" s="12"/>
      <x:c r="J4" s="12"/>
      <x:c r="K4" s="12"/>
      <x:c r="L4" s="12"/>
      <x:c r="M4" s="12"/>
      <x:c r="N4" s="12"/>
    </x:row>
    <x:row r="5" ht="22" customHeight="1">
      <x:c r="A5" s="22" t="str">
        <x:f>IFERROR(IF(HYPERLINK("#'00 Start'!A1","START")="START",HYPERLINK("#'00 Start'!A1","START"),"START"),"START")</x:f>
        <x:v>START</x:v>
      </x:c>
      <x:c r="B5" s="22"/>
      <x:c r="C5" s="22"/>
      <x:c r="D5" s="22" t="str">
        <x:f>IFERROR(IF(HYPERLINK("#'02 Tool Index'!A1","TOOL INDEX")="TOOL INDEX",HYPERLINK("#'02 Tool Index'!A1","TOOL INDEX"),"TOOL INDEX"),"TOOL INDEX")</x:f>
        <x:v>TOOL INDEX</x:v>
      </x:c>
      <x:c r="E5" s="22"/>
      <x:c r="F5" s="22"/>
      <x:c r="G5" s="22" t="str">
        <x:f>IFERROR(IF(HYPERLINK("#'03 Dashboard'!A1","DASHBOARD")="DASHBOARD",HYPERLINK("#'03 Dashboard'!A1","DASHBOARD"),"DASHBOARD"),"DASHBOARD")</x:f>
        <x:v>DASHBOARD</x:v>
      </x:c>
      <x:c r="H5" s="22"/>
      <x:c r="I5" s="22"/>
      <x:c r="J5" s="22" t="str">
        <x:f>IFERROR(IF(HYPERLINK("#'04 Source Notes'!A1","SOURCES")="SOURCES",HYPERLINK("#'04 Source Notes'!A1","SOURCES"),"SOURCES"),"SOURCES")</x:f>
        <x:v>SOURCES</x:v>
      </x:c>
      <x:c r="K5" s="22"/>
      <x:c r="L5" s="22"/>
      <x:c r="M5" s="12"/>
      <x:c r="N5" s="12"/>
    </x:row>
    <x:row r="6" ht="22" customHeight="1">
      <x:c r="A6" s="28" t="str">
        <x:v>Fictional run-sheet for W01. Times are calculated and do not populate the live agenda.</x:v>
      </x:c>
      <x:c r="B6" s="28"/>
      <x:c r="C6" s="28"/>
      <x:c r="D6" s="28"/>
      <x:c r="E6" s="28"/>
      <x:c r="F6" s="28"/>
      <x:c r="G6" s="28"/>
      <x:c r="H6" s="28"/>
      <x:c r="I6" s="28"/>
      <x:c r="J6" s="28"/>
      <x:c r="K6" s="28"/>
      <x:c r="L6" s="28"/>
      <x:c r="M6" s="12"/>
      <x:c r="N6" s="12"/>
    </x:row>
    <x:row r="7" ht="22" customHeight="1">
      <x:c r="A7" s="28"/>
      <x:c r="B7" s="28"/>
      <x:c r="C7" s="28"/>
      <x:c r="D7" s="28"/>
      <x:c r="E7" s="28"/>
      <x:c r="F7" s="28"/>
      <x:c r="G7" s="28"/>
      <x:c r="H7" s="28"/>
      <x:c r="I7" s="28"/>
      <x:c r="J7" s="28"/>
      <x:c r="K7" s="28"/>
      <x:c r="L7" s="28"/>
      <x:c r="M7" s="12"/>
      <x:c r="N7" s="12"/>
    </x:row>
    <x:row r="8" ht="22" customHeight="1">
      <x:c r="A8" s="12"/>
      <x:c r="B8" s="12"/>
      <x:c r="C8" s="12"/>
      <x:c r="D8" s="12"/>
      <x:c r="E8" s="12"/>
      <x:c r="F8" s="12"/>
      <x:c r="G8" s="12"/>
      <x:c r="H8" s="12"/>
      <x:c r="I8" s="12"/>
      <x:c r="J8" s="12"/>
      <x:c r="K8" s="12"/>
      <x:c r="L8" s="12"/>
      <x:c r="M8" s="12"/>
      <x:c r="N8" s="12"/>
    </x:row>
    <x:row r="9" ht="22" customHeight="1">
      <x:c r="A9" s="12"/>
      <x:c r="B9" s="12"/>
      <x:c r="C9" s="12"/>
      <x:c r="D9" s="12"/>
      <x:c r="E9" s="12"/>
      <x:c r="F9" s="12"/>
      <x:c r="G9" s="12"/>
      <x:c r="H9" s="12"/>
      <x:c r="I9" s="12"/>
      <x:c r="J9" s="12"/>
      <x:c r="K9" s="12"/>
      <x:c r="L9" s="12"/>
      <x:c r="M9" s="12"/>
      <x:c r="N9" s="12"/>
    </x:row>
    <x:row r="10" ht="34" customHeight="1">
      <x:c r="A10" s="199" t="str">
        <x:v>Activity</x:v>
      </x:c>
      <x:c r="B10" s="199" t="str">
        <x:v>Minutes</x:v>
      </x:c>
      <x:c r="C10" s="199" t="str">
        <x:v>Start</x:v>
      </x:c>
      <x:c r="D10" s="199" t="str">
        <x:v>Finish</x:v>
      </x:c>
      <x:c r="E10" s="199" t="str">
        <x:v>Tools</x:v>
      </x:c>
      <x:c r="F10" s="12"/>
      <x:c r="G10" s="12"/>
      <x:c r="H10" s="12"/>
      <x:c r="I10" s="12"/>
      <x:c r="J10" s="12"/>
      <x:c r="K10" s="12"/>
      <x:c r="L10" s="12"/>
      <x:c r="M10" s="12"/>
      <x:c r="N10" s="12"/>
    </x:row>
    <x:row r="11" ht="40" customHeight="1">
      <x:c r="A11" s="12" t="str">
        <x:v>Open and contract</x:v>
      </x:c>
      <x:c r="B11" s="12" t="n">
        <x:v>10</x:v>
      </x:c>
      <x:c r="C11" s="204" t="n">
        <x:f>$B$19</x:f>
        <x:v>0.375</x:v>
      </x:c>
      <x:c r="D11" s="204" t="n">
        <x:f>C11+B11/1440</x:f>
        <x:v>0.3819444444444444</x:v>
      </x:c>
      <x:c r="E11" s="12" t="str">
        <x:v>P04; S01</x:v>
      </x:c>
      <x:c r="F11" s="12"/>
      <x:c r="G11" s="12"/>
      <x:c r="H11" s="12"/>
      <x:c r="I11" s="12"/>
      <x:c r="J11" s="12"/>
      <x:c r="K11" s="12"/>
      <x:c r="L11" s="12"/>
      <x:c r="M11" s="12"/>
      <x:c r="N11" s="12"/>
    </x:row>
    <x:row r="12" ht="40" customHeight="1">
      <x:c r="A12" s="12" t="str">
        <x:v>Independent thinking and questions</x:v>
      </x:c>
      <x:c r="B12" s="12" t="n">
        <x:v>10</x:v>
      </x:c>
      <x:c r="C12" s="204" t="n">
        <x:f>$B$19+SUM($B$11:B11)/1440</x:f>
        <x:v>0.3819444444444444</x:v>
      </x:c>
      <x:c r="D12" s="204" t="n">
        <x:f>C12+B12/1440</x:f>
        <x:v>0.38888888888888884</x:v>
      </x:c>
      <x:c r="E12" s="12" t="str">
        <x:v>S02; M03</x:v>
      </x:c>
      <x:c r="F12" s="12"/>
      <x:c r="G12" s="12"/>
      <x:c r="H12" s="12"/>
      <x:c r="I12" s="12"/>
      <x:c r="J12" s="12"/>
      <x:c r="K12" s="12"/>
      <x:c r="L12" s="12"/>
      <x:c r="M12" s="12"/>
      <x:c r="N12" s="12"/>
    </x:row>
    <x:row r="13" ht="40" customHeight="1">
      <x:c r="A13" s="12" t="str">
        <x:v>Examine the evidence</x:v>
      </x:c>
      <x:c r="B13" s="12" t="n">
        <x:v>20</x:v>
      </x:c>
      <x:c r="C13" s="204" t="n">
        <x:f>$B$19+SUM($B$11:B12)/1440</x:f>
        <x:v>0.3888888888888889</x:v>
      </x:c>
      <x:c r="D13" s="204" t="n">
        <x:f>C13+B13/1440</x:f>
        <x:v>0.4027777777777778</x:v>
      </x:c>
      <x:c r="E13" s="12" t="str">
        <x:v>M01; M04</x:v>
      </x:c>
      <x:c r="F13" s="12"/>
      <x:c r="G13" s="12"/>
      <x:c r="H13" s="12"/>
      <x:c r="I13" s="12"/>
      <x:c r="J13" s="12"/>
      <x:c r="K13" s="12"/>
      <x:c r="L13" s="12"/>
      <x:c r="M13" s="12"/>
      <x:c r="N13" s="12"/>
    </x:row>
    <x:row r="14" ht="40" customHeight="1">
      <x:c r="A14" s="12" t="str">
        <x:v>Compare options</x:v>
      </x:c>
      <x:c r="B14" s="12" t="n">
        <x:v>20</x:v>
      </x:c>
      <x:c r="C14" s="204" t="n">
        <x:f>$B$19+SUM($B$11:B13)/1440</x:f>
        <x:v>0.4027777777777778</x:v>
      </x:c>
      <x:c r="D14" s="204" t="n">
        <x:f>C14+B14/1440</x:f>
        <x:v>0.4166666666666667</x:v>
      </x:c>
      <x:c r="E14" s="12" t="str">
        <x:v>S12; C03</x:v>
      </x:c>
      <x:c r="F14" s="12"/>
      <x:c r="G14" s="12"/>
      <x:c r="H14" s="12"/>
      <x:c r="I14" s="12"/>
      <x:c r="J14" s="12"/>
      <x:c r="K14" s="12"/>
      <x:c r="L14" s="12"/>
      <x:c r="M14" s="12"/>
      <x:c r="N14" s="12"/>
    </x:row>
    <x:row r="15" ht="40" customHeight="1">
      <x:c r="A15" s="12" t="str">
        <x:v>Check and make the decision</x:v>
      </x:c>
      <x:c r="B15" s="12" t="n">
        <x:v>20</x:v>
      </x:c>
      <x:c r="C15" s="204" t="n">
        <x:f>$B$19+SUM($B$11:B14)/1440</x:f>
        <x:v>0.4166666666666667</x:v>
      </x:c>
      <x:c r="D15" s="204" t="n">
        <x:f>C15+B15/1440</x:f>
        <x:v>0.4305555555555556</x:v>
      </x:c>
      <x:c r="E15" s="12" t="str">
        <x:v>S13; C07</x:v>
      </x:c>
      <x:c r="F15" s="12"/>
      <x:c r="G15" s="12"/>
      <x:c r="H15" s="12"/>
      <x:c r="I15" s="12"/>
      <x:c r="J15" s="12"/>
      <x:c r="K15" s="12"/>
      <x:c r="L15" s="12"/>
      <x:c r="M15" s="12"/>
      <x:c r="N15" s="12"/>
    </x:row>
    <x:row r="16" ht="40" customHeight="1">
      <x:c r="A16" s="12" t="str">
        <x:v>Commit and close</x:v>
      </x:c>
      <x:c r="B16" s="12" t="n">
        <x:v>10</x:v>
      </x:c>
      <x:c r="C16" s="204" t="n">
        <x:f>$B$19+SUM($B$11:B15)/1440</x:f>
        <x:v>0.4305555555555556</x:v>
      </x:c>
      <x:c r="D16" s="204" t="n">
        <x:f>C16+B16/1440</x:f>
        <x:v>0.4375</x:v>
      </x:c>
      <x:c r="E16" s="12" t="str">
        <x:v>S16; V09</x:v>
      </x:c>
      <x:c r="F16" s="12"/>
      <x:c r="G16" s="12"/>
      <x:c r="H16" s="12"/>
      <x:c r="I16" s="12"/>
      <x:c r="J16" s="12"/>
      <x:c r="K16" s="12"/>
      <x:c r="L16" s="12"/>
      <x:c r="M16" s="12"/>
      <x:c r="N16" s="12"/>
    </x:row>
    <x:row r="17" ht="22" customHeight="1">
      <x:c r="A17" s="12"/>
      <x:c r="B17" s="12"/>
      <x:c r="C17" s="12"/>
      <x:c r="D17" s="12"/>
      <x:c r="E17" s="12"/>
      <x:c r="F17" s="12"/>
      <x:c r="G17" s="12"/>
      <x:c r="H17" s="12"/>
      <x:c r="I17" s="12"/>
      <x:c r="J17" s="12"/>
      <x:c r="K17" s="12"/>
      <x:c r="L17" s="12"/>
      <x:c r="M17" s="12"/>
      <x:c r="N17" s="12"/>
    </x:row>
    <x:row r="18" ht="22" customHeight="1">
      <x:c r="A18" s="12"/>
      <x:c r="B18" s="12"/>
      <x:c r="C18" s="12"/>
      <x:c r="D18" s="12"/>
      <x:c r="E18" s="12"/>
      <x:c r="F18" s="12"/>
      <x:c r="G18" s="12"/>
      <x:c r="H18" s="12"/>
      <x:c r="I18" s="12"/>
      <x:c r="J18" s="12"/>
      <x:c r="K18" s="12"/>
      <x:c r="L18" s="12"/>
      <x:c r="M18" s="12"/>
      <x:c r="N18" s="12"/>
    </x:row>
    <x:row r="19" ht="22" customHeight="1">
      <x:c r="A19" s="12" t="str">
        <x:v>Example start time</x:v>
      </x:c>
      <x:c r="B19" s="204" t="n">
        <x:v>0.375</x:v>
      </x:c>
      <x:c r="C19" s="12"/>
      <x:c r="D19" s="12"/>
      <x:c r="E19" s="12"/>
      <x:c r="F19" s="12"/>
      <x:c r="G19" s="12"/>
      <x:c r="H19" s="12"/>
      <x:c r="I19" s="12"/>
      <x:c r="J19" s="12"/>
      <x:c r="K19" s="12"/>
      <x:c r="L19" s="12"/>
      <x:c r="M19" s="12"/>
      <x:c r="N19" s="12"/>
    </x:row>
    <x:row r="20" ht="22" customHeight="1">
      <x:c r="A20" s="12"/>
      <x:c r="B20" s="12"/>
      <x:c r="C20" s="12"/>
      <x:c r="D20" s="12"/>
      <x:c r="E20" s="12"/>
      <x:c r="F20" s="12"/>
      <x:c r="G20" s="12"/>
      <x:c r="H20" s="12"/>
      <x:c r="I20" s="12"/>
      <x:c r="J20" s="12"/>
      <x:c r="K20" s="12"/>
      <x:c r="L20" s="12"/>
      <x:c r="M20" s="12"/>
      <x:c r="N20" s="12"/>
    </x:row>
    <x:row r="21" ht="22" customHeight="1">
      <x:c r="A21" s="12" t="str">
        <x:v>Total minutes</x:v>
      </x:c>
      <x:c r="B21" s="12" t="n">
        <x:f>SUM(B11:B16)</x:f>
        <x:v>90</x:v>
      </x:c>
      <x:c r="C21" s="12"/>
      <x:c r="D21" s="12"/>
      <x:c r="E21" s="12"/>
      <x:c r="F21" s="12"/>
      <x:c r="G21" s="12"/>
      <x:c r="H21" s="12"/>
      <x:c r="I21" s="12"/>
      <x:c r="J21" s="12"/>
      <x:c r="K21" s="12"/>
      <x:c r="L21" s="12"/>
      <x:c r="M21" s="12"/>
      <x:c r="N21" s="12"/>
    </x:row>
    <x:row r="22" ht="22" customHeight="1">
      <x:c r="A22" s="12"/>
      <x:c r="B22" s="12"/>
      <x:c r="C22" s="12"/>
      <x:c r="D22" s="12"/>
      <x:c r="E22" s="12"/>
      <x:c r="F22" s="12"/>
      <x:c r="G22" s="12"/>
      <x:c r="H22" s="12"/>
      <x:c r="I22" s="12"/>
      <x:c r="J22" s="12"/>
      <x:c r="K22" s="12"/>
      <x:c r="L22" s="12"/>
      <x:c r="M22" s="12"/>
      <x:c r="N22" s="12"/>
    </x:row>
    <x:row r="23" ht="22" customHeight="1">
      <x:c r="A23" s="12"/>
      <x:c r="B23" s="12"/>
      <x:c r="C23" s="12"/>
      <x:c r="D23" s="12"/>
      <x:c r="E23" s="12"/>
      <x:c r="F23" s="12"/>
      <x:c r="G23" s="12"/>
      <x:c r="H23" s="12"/>
      <x:c r="I23" s="12"/>
      <x:c r="J23" s="12"/>
      <x:c r="K23" s="12"/>
      <x:c r="L23" s="12"/>
      <x:c r="M23" s="12"/>
      <x:c r="N23" s="12"/>
    </x:row>
    <x:row r="24" ht="22" customHeight="1">
      <x:c r="A24" s="12"/>
      <x:c r="B24" s="12"/>
      <x:c r="C24" s="12"/>
      <x:c r="D24" s="12"/>
      <x:c r="E24" s="12"/>
      <x:c r="F24" s="12"/>
      <x:c r="G24" s="12"/>
      <x:c r="H24" s="12"/>
      <x:c r="I24" s="12"/>
      <x:c r="J24" s="12"/>
      <x:c r="K24" s="12"/>
      <x:c r="L24" s="12"/>
      <x:c r="M24" s="12"/>
      <x:c r="N24" s="12"/>
    </x:row>
    <x:row r="25" ht="22" customHeight="1">
      <x:c r="A25" s="12"/>
      <x:c r="B25" s="12"/>
      <x:c r="C25" s="12"/>
      <x:c r="D25" s="12"/>
      <x:c r="E25" s="12"/>
      <x:c r="F25" s="12"/>
      <x:c r="G25" s="12"/>
      <x:c r="H25" s="12"/>
      <x:c r="I25" s="12"/>
      <x:c r="J25" s="12"/>
      <x:c r="K25" s="12"/>
      <x:c r="L25" s="12"/>
      <x:c r="M25" s="12"/>
      <x:c r="N25" s="12"/>
    </x:row>
    <x:row r="26" ht="22" customHeight="1">
      <x:c r="A26" s="12"/>
      <x:c r="B26" s="12"/>
      <x:c r="C26" s="12"/>
      <x:c r="D26" s="12"/>
      <x:c r="E26" s="12"/>
      <x:c r="F26" s="12"/>
      <x:c r="G26" s="12"/>
      <x:c r="H26" s="12"/>
      <x:c r="I26" s="12"/>
      <x:c r="J26" s="12"/>
      <x:c r="K26" s="12"/>
      <x:c r="L26" s="12"/>
      <x:c r="M26" s="12"/>
      <x:c r="N26" s="12"/>
    </x:row>
    <x:row r="27" ht="22" customHeight="1">
      <x:c r="A27" s="12"/>
      <x:c r="B27" s="12"/>
      <x:c r="C27" s="12"/>
      <x:c r="D27" s="12"/>
      <x:c r="E27" s="12"/>
      <x:c r="F27" s="12"/>
      <x:c r="G27" s="12"/>
      <x:c r="H27" s="12"/>
      <x:c r="I27" s="12"/>
      <x:c r="J27" s="12"/>
      <x:c r="K27" s="12"/>
      <x:c r="L27" s="12"/>
      <x:c r="M27" s="12"/>
      <x:c r="N27" s="12"/>
    </x:row>
    <x:row r="28" ht="22" customHeight="1">
      <x:c r="A28" s="12"/>
      <x:c r="B28" s="12"/>
      <x:c r="C28" s="12"/>
      <x:c r="D28" s="12"/>
      <x:c r="E28" s="12"/>
      <x:c r="F28" s="12"/>
      <x:c r="G28" s="12"/>
      <x:c r="H28" s="12"/>
      <x:c r="I28" s="12"/>
      <x:c r="J28" s="12"/>
      <x:c r="K28" s="12"/>
      <x:c r="L28" s="12"/>
      <x:c r="M28" s="12"/>
      <x:c r="N28" s="12"/>
    </x:row>
    <x:row r="29" ht="22" customHeight="1">
      <x:c r="A29" s="12"/>
      <x:c r="B29" s="12"/>
      <x:c r="C29" s="12"/>
      <x:c r="D29" s="12"/>
      <x:c r="E29" s="12"/>
      <x:c r="F29" s="12"/>
      <x:c r="G29" s="12"/>
      <x:c r="H29" s="12"/>
      <x:c r="I29" s="12"/>
      <x:c r="J29" s="12"/>
      <x:c r="K29" s="12"/>
      <x:c r="L29" s="12"/>
      <x:c r="M29" s="12"/>
      <x:c r="N29" s="12"/>
    </x:row>
    <x:row r="30" ht="22" customHeight="1">
      <x:c r="A30" s="12"/>
      <x:c r="B30" s="12"/>
      <x:c r="C30" s="12"/>
      <x:c r="D30" s="12"/>
      <x:c r="E30" s="12"/>
      <x:c r="F30" s="12"/>
      <x:c r="G30" s="12"/>
      <x:c r="H30" s="12"/>
      <x:c r="I30" s="12"/>
      <x:c r="J30" s="12"/>
      <x:c r="K30" s="12"/>
      <x:c r="L30" s="12"/>
      <x:c r="M30" s="12"/>
      <x:c r="N30" s="12"/>
    </x:row>
    <x:row r="31" ht="22" customHeight="1">
      <x:c r="A31" s="12"/>
      <x:c r="B31" s="12"/>
      <x:c r="C31" s="12"/>
      <x:c r="D31" s="12"/>
      <x:c r="E31" s="12"/>
      <x:c r="F31" s="12"/>
      <x:c r="G31" s="12"/>
      <x:c r="H31" s="12"/>
      <x:c r="I31" s="12"/>
      <x:c r="J31" s="12"/>
      <x:c r="K31" s="12"/>
      <x:c r="L31" s="12"/>
      <x:c r="M31" s="12"/>
      <x:c r="N31" s="12"/>
    </x:row>
    <x:row r="32" ht="22" customHeight="1">
      <x:c r="A32" s="12"/>
      <x:c r="B32" s="12"/>
      <x:c r="C32" s="12"/>
      <x:c r="D32" s="12"/>
      <x:c r="E32" s="12"/>
      <x:c r="F32" s="12"/>
      <x:c r="G32" s="12"/>
      <x:c r="H32" s="12"/>
      <x:c r="I32" s="12"/>
      <x:c r="J32" s="12"/>
      <x:c r="K32" s="12"/>
      <x:c r="L32" s="12"/>
      <x:c r="M32" s="12"/>
      <x:c r="N32" s="12"/>
    </x:row>
    <x:row r="33" ht="22" customHeight="1">
      <x:c r="A33" s="12"/>
      <x:c r="B33" s="12"/>
      <x:c r="C33" s="12"/>
      <x:c r="D33" s="12"/>
      <x:c r="E33" s="12"/>
      <x:c r="F33" s="12"/>
      <x:c r="G33" s="12"/>
      <x:c r="H33" s="12"/>
      <x:c r="I33" s="12"/>
      <x:c r="J33" s="12"/>
      <x:c r="K33" s="12"/>
      <x:c r="L33" s="12"/>
      <x:c r="M33" s="12"/>
      <x:c r="N33" s="12"/>
    </x:row>
    <x:row r="34" ht="22" customHeight="1">
      <x:c r="A34" s="12"/>
      <x:c r="B34" s="12"/>
      <x:c r="C34" s="12"/>
      <x:c r="D34" s="12"/>
      <x:c r="E34" s="12"/>
      <x:c r="F34" s="12"/>
      <x:c r="G34" s="12"/>
      <x:c r="H34" s="12"/>
      <x:c r="I34" s="12"/>
      <x:c r="J34" s="12"/>
      <x:c r="K34" s="12"/>
      <x:c r="L34" s="12"/>
      <x:c r="M34" s="12"/>
      <x:c r="N34" s="12"/>
    </x:row>
    <x:row r="35" ht="22" customHeight="1">
      <x:c r="A35" s="12"/>
      <x:c r="B35" s="12"/>
      <x:c r="C35" s="12"/>
      <x:c r="D35" s="12"/>
      <x:c r="E35" s="12"/>
      <x:c r="F35" s="12"/>
      <x:c r="G35" s="12"/>
      <x:c r="H35" s="12"/>
      <x:c r="I35" s="12"/>
      <x:c r="J35" s="12"/>
      <x:c r="K35" s="12"/>
      <x:c r="L35" s="12"/>
      <x:c r="M35" s="12"/>
      <x:c r="N35" s="12"/>
    </x:row>
    <x:row r="36" ht="22" customHeight="1">
      <x:c r="A36" s="12"/>
      <x:c r="B36" s="12"/>
      <x:c r="C36" s="12"/>
      <x:c r="D36" s="12"/>
      <x:c r="E36" s="12"/>
      <x:c r="F36" s="12"/>
      <x:c r="G36" s="12"/>
      <x:c r="H36" s="12"/>
      <x:c r="I36" s="12"/>
      <x:c r="J36" s="12"/>
      <x:c r="K36" s="12"/>
      <x:c r="L36" s="12"/>
      <x:c r="M36" s="12"/>
      <x:c r="N36" s="12"/>
    </x:row>
    <x:row r="37" ht="22" customHeight="1">
      <x:c r="A37" s="12"/>
      <x:c r="B37" s="12"/>
      <x:c r="C37" s="12"/>
      <x:c r="D37" s="12"/>
      <x:c r="E37" s="12"/>
      <x:c r="F37" s="12"/>
      <x:c r="G37" s="12"/>
      <x:c r="H37" s="12"/>
      <x:c r="I37" s="12"/>
      <x:c r="J37" s="12"/>
      <x:c r="K37" s="12"/>
      <x:c r="L37" s="12"/>
      <x:c r="M37" s="12"/>
      <x:c r="N37" s="12"/>
    </x:row>
    <x:row r="38" ht="22" customHeight="1">
      <x:c r="A38" s="12"/>
      <x:c r="B38" s="12"/>
      <x:c r="C38" s="12"/>
      <x:c r="D38" s="12"/>
      <x:c r="E38" s="12"/>
      <x:c r="F38" s="12"/>
      <x:c r="G38" s="12"/>
      <x:c r="H38" s="12"/>
      <x:c r="I38" s="12"/>
      <x:c r="J38" s="12"/>
      <x:c r="K38" s="12"/>
      <x:c r="L38" s="12"/>
      <x:c r="M38" s="12"/>
      <x:c r="N38" s="12"/>
    </x:row>
    <x:row r="39" ht="22" customHeight="1">
      <x:c r="A39" s="12"/>
      <x:c r="B39" s="12"/>
      <x:c r="C39" s="12"/>
      <x:c r="D39" s="12"/>
      <x:c r="E39" s="12"/>
      <x:c r="F39" s="12"/>
      <x:c r="G39" s="12"/>
      <x:c r="H39" s="12"/>
      <x:c r="I39" s="12"/>
      <x:c r="J39" s="12"/>
      <x:c r="K39" s="12"/>
      <x:c r="L39" s="12"/>
      <x:c r="M39" s="12"/>
      <x:c r="N39" s="12"/>
    </x:row>
    <x:row r="40" ht="22" customHeight="1">
      <x:c r="A40" s="12"/>
      <x:c r="B40" s="12"/>
      <x:c r="C40" s="12"/>
      <x:c r="D40" s="12"/>
      <x:c r="E40" s="12"/>
      <x:c r="F40" s="12"/>
      <x:c r="G40" s="12"/>
      <x:c r="H40" s="12"/>
      <x:c r="I40" s="12"/>
      <x:c r="J40" s="12"/>
      <x:c r="K40" s="12"/>
      <x:c r="L40" s="12"/>
      <x:c r="M40" s="12"/>
      <x:c r="N40" s="12"/>
    </x:row>
    <x:row r="41" ht="22" customHeight="1">
      <x:c r="A41" s="12"/>
      <x:c r="B41" s="12"/>
      <x:c r="C41" s="12"/>
      <x:c r="D41" s="12"/>
      <x:c r="E41" s="12"/>
      <x:c r="F41" s="12"/>
      <x:c r="G41" s="12"/>
      <x:c r="H41" s="12"/>
      <x:c r="I41" s="12"/>
      <x:c r="J41" s="12"/>
      <x:c r="K41" s="12"/>
      <x:c r="L41" s="12"/>
      <x:c r="M41" s="12"/>
      <x:c r="N41" s="12"/>
    </x:row>
    <x:row r="42" ht="22" customHeight="1">
      <x:c r="A42" s="12"/>
      <x:c r="B42" s="12"/>
      <x:c r="C42" s="12"/>
      <x:c r="D42" s="12"/>
      <x:c r="E42" s="12"/>
      <x:c r="F42" s="12"/>
      <x:c r="G42" s="12"/>
      <x:c r="H42" s="12"/>
      <x:c r="I42" s="12"/>
      <x:c r="J42" s="12"/>
      <x:c r="K42" s="12"/>
      <x:c r="L42" s="12"/>
      <x:c r="M42" s="12"/>
      <x:c r="N42" s="12"/>
    </x:row>
    <x:row r="43" ht="22" customHeight="1">
      <x:c r="A43" s="12"/>
      <x:c r="B43" s="12"/>
      <x:c r="C43" s="12"/>
      <x:c r="D43" s="12"/>
      <x:c r="E43" s="12"/>
      <x:c r="F43" s="12"/>
      <x:c r="G43" s="12"/>
      <x:c r="H43" s="12"/>
      <x:c r="I43" s="12"/>
      <x:c r="J43" s="12"/>
      <x:c r="K43" s="12"/>
      <x:c r="L43" s="12"/>
      <x:c r="M43" s="12"/>
      <x:c r="N43" s="12"/>
    </x:row>
    <x:row r="44" ht="22" customHeight="1">
      <x:c r="A44" s="85" t="str">
        <x:v>The 90-minute design assumes an agreed mandate and evidence available beforehand. A difficult safety issue or unresolved authority problem may require a pause or another meeting. Finishing the agenda is not more important than an honest decision.</x:v>
      </x:c>
      <x:c r="B44" s="85"/>
      <x:c r="C44" s="85"/>
      <x:c r="D44" s="85"/>
      <x:c r="E44" s="85"/>
      <x:c r="F44" s="85"/>
      <x:c r="G44" s="85"/>
      <x:c r="H44" s="85"/>
      <x:c r="I44" s="85"/>
      <x:c r="J44" s="85"/>
      <x:c r="K44" s="85"/>
      <x:c r="L44" s="85"/>
      <x:c r="M44" s="12"/>
      <x:c r="N44" s="12"/>
    </x:row>
    <x:row r="45" ht="22" customHeight="1">
      <x:c r="A45" s="85"/>
      <x:c r="B45" s="85"/>
      <x:c r="C45" s="85"/>
      <x:c r="D45" s="85"/>
      <x:c r="E45" s="85"/>
      <x:c r="F45" s="85"/>
      <x:c r="G45" s="85"/>
      <x:c r="H45" s="85"/>
      <x:c r="I45" s="85"/>
      <x:c r="J45" s="85"/>
      <x:c r="K45" s="85"/>
      <x:c r="L45" s="85"/>
      <x:c r="M45" s="12"/>
      <x:c r="N45" s="12"/>
    </x:row>
    <x:row r="46" ht="22" customHeight="1">
      <x:c r="A46" s="85"/>
      <x:c r="B46" s="85"/>
      <x:c r="C46" s="85"/>
      <x:c r="D46" s="85"/>
      <x:c r="E46" s="85"/>
      <x:c r="F46" s="85"/>
      <x:c r="G46" s="85"/>
      <x:c r="H46" s="85"/>
      <x:c r="I46" s="85"/>
      <x:c r="J46" s="85"/>
      <x:c r="K46" s="85"/>
      <x:c r="L46" s="85"/>
      <x:c r="M46" s="12"/>
      <x:c r="N46" s="12"/>
    </x:row>
    <x:row r="47" ht="22" customHeight="1">
      <x:c r="A47" s="85"/>
      <x:c r="B47" s="85"/>
      <x:c r="C47" s="85"/>
      <x:c r="D47" s="85"/>
      <x:c r="E47" s="85"/>
      <x:c r="F47" s="85"/>
      <x:c r="G47" s="85"/>
      <x:c r="H47" s="85"/>
      <x:c r="I47" s="85"/>
      <x:c r="J47" s="85"/>
      <x:c r="K47" s="85"/>
      <x:c r="L47" s="85"/>
      <x:c r="M47" s="12"/>
      <x:c r="N47" s="12"/>
    </x:row>
    <x:row r="48" ht="22" customHeight="1">
      <x:c r="A48" s="85"/>
      <x:c r="B48" s="85"/>
      <x:c r="C48" s="85"/>
      <x:c r="D48" s="85"/>
      <x:c r="E48" s="85"/>
      <x:c r="F48" s="85"/>
      <x:c r="G48" s="85"/>
      <x:c r="H48" s="85"/>
      <x:c r="I48" s="85"/>
      <x:c r="J48" s="85"/>
      <x:c r="K48" s="85"/>
      <x:c r="L48" s="85"/>
      <x:c r="M48" s="12"/>
      <x:c r="N48" s="12"/>
    </x:row>
    <x:row r="49" ht="22" customHeight="1">
      <x:c r="A49" s="12"/>
      <x:c r="B49" s="12"/>
      <x:c r="C49" s="12"/>
      <x:c r="D49" s="12"/>
      <x:c r="E49" s="12"/>
      <x:c r="F49" s="12"/>
      <x:c r="G49" s="12"/>
      <x:c r="H49" s="12"/>
      <x:c r="I49" s="12"/>
      <x:c r="J49" s="12"/>
      <x:c r="K49" s="12"/>
      <x:c r="L49" s="12"/>
      <x:c r="M49" s="12"/>
      <x:c r="N49" s="12"/>
    </x:row>
    <x:row r="50" ht="22" customHeight="1">
      <x:c r="A50" s="12"/>
      <x:c r="B50" s="12"/>
      <x:c r="C50" s="12"/>
      <x:c r="D50" s="12"/>
      <x:c r="E50" s="12"/>
      <x:c r="F50" s="12"/>
      <x:c r="G50" s="12"/>
      <x:c r="H50" s="12"/>
      <x:c r="I50" s="12"/>
      <x:c r="J50" s="12"/>
      <x:c r="K50" s="12"/>
      <x:c r="L50" s="12"/>
      <x:c r="M50" s="12"/>
      <x:c r="N50" s="12"/>
    </x:row>
    <x:row r="51" ht="22" customHeight="1">
      <x:c r="A51" s="12"/>
      <x:c r="B51" s="12"/>
      <x:c r="C51" s="12"/>
      <x:c r="D51" s="12"/>
      <x:c r="E51" s="12"/>
      <x:c r="F51" s="12"/>
      <x:c r="G51" s="12"/>
      <x:c r="H51" s="12"/>
      <x:c r="I51" s="12"/>
      <x:c r="J51" s="12"/>
      <x:c r="K51" s="12"/>
      <x:c r="L51" s="12"/>
      <x:c r="M51" s="12"/>
      <x:c r="N51" s="12"/>
    </x:row>
    <x:row r="52" ht="22" customHeight="1">
      <x:c r="A52" s="12"/>
      <x:c r="B52" s="12"/>
      <x:c r="C52" s="12"/>
      <x:c r="D52" s="12"/>
      <x:c r="E52" s="12"/>
      <x:c r="F52" s="12"/>
      <x:c r="G52" s="12"/>
      <x:c r="H52" s="12"/>
      <x:c r="I52" s="12"/>
      <x:c r="J52" s="12"/>
      <x:c r="K52" s="12"/>
      <x:c r="L52" s="12"/>
      <x:c r="M52" s="12"/>
      <x:c r="N52" s="12"/>
    </x:row>
    <x:row r="53" ht="22" customHeight="1">
      <x:c r="A53" s="12"/>
      <x:c r="B53" s="12"/>
      <x:c r="C53" s="12"/>
      <x:c r="D53" s="12"/>
      <x:c r="E53" s="12"/>
      <x:c r="F53" s="12"/>
      <x:c r="G53" s="12"/>
      <x:c r="H53" s="12"/>
      <x:c r="I53" s="12"/>
      <x:c r="J53" s="12"/>
      <x:c r="K53" s="12"/>
      <x:c r="L53" s="12"/>
      <x:c r="M53" s="12"/>
      <x:c r="N53" s="12"/>
    </x:row>
    <x:row r="54" ht="22" customHeight="1">
      <x:c r="A54" s="12"/>
      <x:c r="B54" s="12"/>
      <x:c r="C54" s="12"/>
      <x:c r="D54" s="12"/>
      <x:c r="E54" s="12"/>
      <x:c r="F54" s="12"/>
      <x:c r="G54" s="12"/>
      <x:c r="H54" s="12"/>
      <x:c r="I54" s="12"/>
      <x:c r="J54" s="12"/>
      <x:c r="K54" s="12"/>
      <x:c r="L54" s="12"/>
      <x:c r="M54" s="12"/>
      <x:c r="N54" s="12"/>
    </x:row>
    <x:row r="55" ht="22" customHeight="1">
      <x:c r="A55" s="12"/>
      <x:c r="B55" s="12"/>
      <x:c r="C55" s="12"/>
      <x:c r="D55" s="12"/>
      <x:c r="E55" s="12"/>
      <x:c r="F55" s="12"/>
      <x:c r="G55" s="12"/>
      <x:c r="H55" s="12"/>
      <x:c r="I55" s="12"/>
      <x:c r="J55" s="12"/>
      <x:c r="K55" s="12"/>
      <x:c r="L55" s="12"/>
      <x:c r="M55" s="12"/>
      <x:c r="N55" s="12"/>
    </x:row>
    <x:row r="56" ht="22" customHeight="1">
      <x:c r="A56" s="12"/>
      <x:c r="B56" s="12"/>
      <x:c r="C56" s="12"/>
      <x:c r="D56" s="12"/>
      <x:c r="E56" s="12"/>
      <x:c r="F56" s="12"/>
      <x:c r="G56" s="12"/>
      <x:c r="H56" s="12"/>
      <x:c r="I56" s="12"/>
      <x:c r="J56" s="12"/>
      <x:c r="K56" s="12"/>
      <x:c r="L56" s="12"/>
      <x:c r="M56" s="12"/>
      <x:c r="N56" s="12"/>
    </x:row>
    <x:row r="57" ht="22" customHeight="1">
      <x:c r="A57" s="12"/>
      <x:c r="B57" s="12"/>
      <x:c r="C57" s="12"/>
      <x:c r="D57" s="12"/>
      <x:c r="E57" s="12"/>
      <x:c r="F57" s="12"/>
      <x:c r="G57" s="12"/>
      <x:c r="H57" s="12"/>
      <x:c r="I57" s="12"/>
      <x:c r="J57" s="12"/>
      <x:c r="K57" s="12"/>
      <x:c r="L57" s="12"/>
      <x:c r="M57" s="12"/>
      <x:c r="N57" s="12"/>
    </x:row>
    <x:row r="58" ht="22" customHeight="1">
      <x:c r="A58" s="12"/>
      <x:c r="B58" s="12"/>
      <x:c r="C58" s="12"/>
      <x:c r="D58" s="12"/>
      <x:c r="E58" s="12"/>
      <x:c r="F58" s="12"/>
      <x:c r="G58" s="12"/>
      <x:c r="H58" s="12"/>
      <x:c r="I58" s="12"/>
      <x:c r="J58" s="12"/>
      <x:c r="K58" s="12"/>
      <x:c r="L58" s="12"/>
      <x:c r="M58" s="12"/>
      <x:c r="N58" s="12"/>
    </x:row>
    <x:row r="59" ht="22" customHeight="1">
      <x:c r="A59" s="12"/>
      <x:c r="B59" s="12"/>
      <x:c r="C59" s="12"/>
      <x:c r="D59" s="12"/>
      <x:c r="E59" s="12"/>
      <x:c r="F59" s="12"/>
      <x:c r="G59" s="12"/>
      <x:c r="H59" s="12"/>
      <x:c r="I59" s="12"/>
      <x:c r="J59" s="12"/>
      <x:c r="K59" s="12"/>
      <x:c r="L59" s="12"/>
      <x:c r="M59" s="12"/>
      <x:c r="N59" s="12"/>
    </x:row>
    <x:row r="60" ht="22" customHeight="1">
      <x:c r="A60" s="12"/>
      <x:c r="B60" s="12"/>
      <x:c r="C60" s="12"/>
      <x:c r="D60" s="12"/>
      <x:c r="E60" s="12"/>
      <x:c r="F60" s="12"/>
      <x:c r="G60" s="12"/>
      <x:c r="H60" s="12"/>
      <x:c r="I60" s="12"/>
      <x:c r="J60" s="12"/>
      <x:c r="K60" s="12"/>
      <x:c r="L60" s="12"/>
      <x:c r="M60" s="12"/>
      <x:c r="N60" s="12"/>
    </x:row>
    <x:row r="61" ht="22" customHeight="1">
      <x:c r="A61" s="12"/>
      <x:c r="B61" s="12"/>
      <x:c r="C61" s="12"/>
      <x:c r="D61" s="12"/>
      <x:c r="E61" s="12"/>
      <x:c r="F61" s="12"/>
      <x:c r="G61" s="12"/>
      <x:c r="H61" s="12"/>
      <x:c r="I61" s="12"/>
      <x:c r="J61" s="12"/>
      <x:c r="K61" s="12"/>
      <x:c r="L61" s="12"/>
      <x:c r="M61" s="12"/>
      <x:c r="N61" s="12"/>
    </x:row>
    <x:row r="62" ht="22" customHeight="1">
      <x:c r="A62" s="12"/>
      <x:c r="B62" s="12"/>
      <x:c r="C62" s="12"/>
      <x:c r="D62" s="12"/>
      <x:c r="E62" s="12"/>
      <x:c r="F62" s="12"/>
      <x:c r="G62" s="12"/>
      <x:c r="H62" s="12"/>
      <x:c r="I62" s="12"/>
      <x:c r="J62" s="12"/>
      <x:c r="K62" s="12"/>
      <x:c r="L62" s="12"/>
      <x:c r="M62" s="12"/>
      <x:c r="N62" s="12"/>
    </x:row>
    <x:row r="63" ht="22" customHeight="1">
      <x:c r="A63" s="12"/>
      <x:c r="B63" s="12"/>
      <x:c r="C63" s="12"/>
      <x:c r="D63" s="12"/>
      <x:c r="E63" s="12"/>
      <x:c r="F63" s="12"/>
      <x:c r="G63" s="12"/>
      <x:c r="H63" s="12"/>
      <x:c r="I63" s="12"/>
      <x:c r="J63" s="12"/>
      <x:c r="K63" s="12"/>
      <x:c r="L63" s="12"/>
      <x:c r="M63" s="12"/>
      <x:c r="N63" s="12"/>
    </x:row>
    <x:row r="64" ht="22" customHeight="1">
      <x:c r="A64" s="12"/>
      <x:c r="B64" s="12"/>
      <x:c r="C64" s="12"/>
      <x:c r="D64" s="12"/>
      <x:c r="E64" s="12"/>
      <x:c r="F64" s="12"/>
      <x:c r="G64" s="12"/>
      <x:c r="H64" s="12"/>
      <x:c r="I64" s="12"/>
      <x:c r="J64" s="12"/>
      <x:c r="K64" s="12"/>
      <x:c r="L64" s="12"/>
      <x:c r="M64" s="12"/>
      <x:c r="N64" s="12"/>
    </x:row>
    <x:row r="65" ht="22" customHeight="1">
      <x:c r="A65" s="12"/>
      <x:c r="B65" s="12"/>
      <x:c r="C65" s="12"/>
      <x:c r="D65" s="12"/>
      <x:c r="E65" s="12"/>
      <x:c r="F65" s="12"/>
      <x:c r="G65" s="12"/>
      <x:c r="H65" s="12"/>
      <x:c r="I65" s="12"/>
      <x:c r="J65" s="12"/>
      <x:c r="K65" s="12"/>
      <x:c r="L65" s="12"/>
      <x:c r="M65" s="12"/>
      <x:c r="N65" s="12"/>
    </x:row>
    <x:row r="66" ht="22" customHeight="1">
      <x:c r="A66" s="12"/>
      <x:c r="B66" s="12"/>
      <x:c r="C66" s="12"/>
      <x:c r="D66" s="12"/>
      <x:c r="E66" s="12"/>
      <x:c r="F66" s="12"/>
      <x:c r="G66" s="12"/>
      <x:c r="H66" s="12"/>
      <x:c r="I66" s="12"/>
      <x:c r="J66" s="12"/>
      <x:c r="K66" s="12"/>
      <x:c r="L66" s="12"/>
      <x:c r="M66" s="12"/>
      <x:c r="N66" s="12"/>
    </x:row>
    <x:row r="67" ht="22" customHeight="1">
      <x:c r="A67" s="12"/>
      <x:c r="B67" s="12"/>
      <x:c r="C67" s="12"/>
      <x:c r="D67" s="12"/>
      <x:c r="E67" s="12"/>
      <x:c r="F67" s="12"/>
      <x:c r="G67" s="12"/>
      <x:c r="H67" s="12"/>
      <x:c r="I67" s="12"/>
      <x:c r="J67" s="12"/>
      <x:c r="K67" s="12"/>
      <x:c r="L67" s="12"/>
      <x:c r="M67" s="12"/>
      <x:c r="N67" s="12"/>
    </x:row>
    <x:row r="68" ht="22" customHeight="1">
      <x:c r="A68" s="12"/>
      <x:c r="B68" s="12"/>
      <x:c r="C68" s="12"/>
      <x:c r="D68" s="12"/>
      <x:c r="E68" s="12"/>
      <x:c r="F68" s="12"/>
      <x:c r="G68" s="12"/>
      <x:c r="H68" s="12"/>
      <x:c r="I68" s="12"/>
      <x:c r="J68" s="12"/>
      <x:c r="K68" s="12"/>
      <x:c r="L68" s="12"/>
      <x:c r="M68" s="12"/>
      <x:c r="N68" s="12"/>
    </x:row>
    <x:row r="69" ht="22" customHeight="1">
      <x:c r="A69" s="12"/>
      <x:c r="B69" s="12"/>
      <x:c r="C69" s="12"/>
      <x:c r="D69" s="12"/>
      <x:c r="E69" s="12"/>
      <x:c r="F69" s="12"/>
      <x:c r="G69" s="12"/>
      <x:c r="H69" s="12"/>
      <x:c r="I69" s="12"/>
      <x:c r="J69" s="12"/>
      <x:c r="K69" s="12"/>
      <x:c r="L69" s="12"/>
      <x:c r="M69" s="12"/>
      <x:c r="N69" s="12"/>
    </x:row>
    <x:row r="70" ht="22" customHeight="1">
      <x:c r="A70" s="12"/>
      <x:c r="B70" s="12"/>
      <x:c r="C70" s="12"/>
      <x:c r="D70" s="12"/>
      <x:c r="E70" s="12"/>
      <x:c r="F70" s="12"/>
      <x:c r="G70" s="12"/>
      <x:c r="H70" s="12"/>
      <x:c r="I70" s="12"/>
      <x:c r="J70" s="12"/>
      <x:c r="K70" s="12"/>
      <x:c r="L70" s="12"/>
      <x:c r="M70" s="12"/>
      <x:c r="N70" s="12"/>
    </x:row>
    <x:row r="71" ht="22" customHeight="1">
      <x:c r="A71" s="12"/>
      <x:c r="B71" s="12"/>
      <x:c r="C71" s="12"/>
      <x:c r="D71" s="12"/>
      <x:c r="E71" s="12"/>
      <x:c r="F71" s="12"/>
      <x:c r="G71" s="12"/>
      <x:c r="H71" s="12"/>
      <x:c r="I71" s="12"/>
      <x:c r="J71" s="12"/>
      <x:c r="K71" s="12"/>
      <x:c r="L71" s="12"/>
      <x:c r="M71" s="12"/>
      <x:c r="N71" s="12"/>
    </x:row>
    <x:row r="72" ht="22" customHeight="1">
      <x:c r="A72" s="12"/>
      <x:c r="B72" s="12"/>
      <x:c r="C72" s="12"/>
      <x:c r="D72" s="12"/>
      <x:c r="E72" s="12"/>
      <x:c r="F72" s="12"/>
      <x:c r="G72" s="12"/>
      <x:c r="H72" s="12"/>
      <x:c r="I72" s="12"/>
      <x:c r="J72" s="12"/>
      <x:c r="K72" s="12"/>
      <x:c r="L72" s="12"/>
      <x:c r="M72" s="12"/>
      <x:c r="N72" s="12"/>
    </x:row>
    <x:row r="73" ht="22" customHeight="1">
      <x:c r="A73" s="12"/>
      <x:c r="B73" s="12"/>
      <x:c r="C73" s="12"/>
      <x:c r="D73" s="12"/>
      <x:c r="E73" s="12"/>
      <x:c r="F73" s="12"/>
      <x:c r="G73" s="12"/>
      <x:c r="H73" s="12"/>
      <x:c r="I73" s="12"/>
      <x:c r="J73" s="12"/>
      <x:c r="K73" s="12"/>
      <x:c r="L73" s="12"/>
      <x:c r="M73" s="12"/>
      <x:c r="N73" s="12"/>
    </x:row>
    <x:row r="74" ht="22" customHeight="1">
      <x:c r="A74" s="12"/>
      <x:c r="B74" s="12"/>
      <x:c r="C74" s="12"/>
      <x:c r="D74" s="12"/>
      <x:c r="E74" s="12"/>
      <x:c r="F74" s="12"/>
      <x:c r="G74" s="12"/>
      <x:c r="H74" s="12"/>
      <x:c r="I74" s="12"/>
      <x:c r="J74" s="12"/>
      <x:c r="K74" s="12"/>
      <x:c r="L74" s="12"/>
      <x:c r="M74" s="12"/>
      <x:c r="N74" s="12"/>
    </x:row>
    <x:row r="75" ht="22" customHeight="1">
      <x:c r="A75" s="12"/>
      <x:c r="B75" s="12"/>
      <x:c r="C75" s="12"/>
      <x:c r="D75" s="12"/>
      <x:c r="E75" s="12"/>
      <x:c r="F75" s="12"/>
      <x:c r="G75" s="12"/>
      <x:c r="H75" s="12"/>
      <x:c r="I75" s="12"/>
      <x:c r="J75" s="12"/>
      <x:c r="K75" s="12"/>
      <x:c r="L75" s="12"/>
      <x:c r="M75" s="12"/>
      <x:c r="N75" s="12"/>
    </x:row>
    <x:row r="76" ht="22" customHeight="1">
      <x:c r="A76" s="12"/>
      <x:c r="B76" s="12"/>
      <x:c r="C76" s="12"/>
      <x:c r="D76" s="12"/>
      <x:c r="E76" s="12"/>
      <x:c r="F76" s="12"/>
      <x:c r="G76" s="12"/>
      <x:c r="H76" s="12"/>
      <x:c r="I76" s="12"/>
      <x:c r="J76" s="12"/>
      <x:c r="K76" s="12"/>
      <x:c r="L76" s="12"/>
      <x:c r="M76" s="12"/>
      <x:c r="N76" s="12"/>
    </x:row>
    <x:row r="77" ht="22" customHeight="1">
      <x:c r="A77" s="12"/>
      <x:c r="B77" s="12"/>
      <x:c r="C77" s="12"/>
      <x:c r="D77" s="12"/>
      <x:c r="E77" s="12"/>
      <x:c r="F77" s="12"/>
      <x:c r="G77" s="12"/>
      <x:c r="H77" s="12"/>
      <x:c r="I77" s="12"/>
      <x:c r="J77" s="12"/>
      <x:c r="K77" s="12"/>
      <x:c r="L77" s="12"/>
      <x:c r="M77" s="12"/>
      <x:c r="N77" s="12"/>
    </x:row>
    <x:row r="78" ht="22" customHeight="1">
      <x:c r="A78" s="12"/>
      <x:c r="B78" s="12"/>
      <x:c r="C78" s="12"/>
      <x:c r="D78" s="12"/>
      <x:c r="E78" s="12"/>
      <x:c r="F78" s="12"/>
      <x:c r="G78" s="12"/>
      <x:c r="H78" s="12"/>
      <x:c r="I78" s="12"/>
      <x:c r="J78" s="12"/>
      <x:c r="K78" s="12"/>
      <x:c r="L78" s="12"/>
      <x:c r="M78" s="12"/>
      <x:c r="N78" s="12"/>
    </x:row>
    <x:row r="79" ht="22" customHeight="1">
      <x:c r="A79" s="12"/>
      <x:c r="B79" s="12"/>
      <x:c r="C79" s="12"/>
      <x:c r="D79" s="12"/>
      <x:c r="E79" s="12"/>
      <x:c r="F79" s="12"/>
      <x:c r="G79" s="12"/>
      <x:c r="H79" s="12"/>
      <x:c r="I79" s="12"/>
      <x:c r="J79" s="12"/>
      <x:c r="K79" s="12"/>
      <x:c r="L79" s="12"/>
      <x:c r="M79" s="12"/>
      <x:c r="N79" s="12"/>
    </x:row>
    <x:row r="80" ht="22" customHeight="1">
      <x:c r="A80" s="12"/>
      <x:c r="B80" s="12"/>
      <x:c r="C80" s="12"/>
      <x:c r="D80" s="12"/>
      <x:c r="E80" s="12"/>
      <x:c r="F80" s="12"/>
      <x:c r="G80" s="12"/>
      <x:c r="H80" s="12"/>
      <x:c r="I80" s="12"/>
      <x:c r="J80" s="12"/>
      <x:c r="K80" s="12"/>
      <x:c r="L80" s="12"/>
      <x:c r="M80" s="12"/>
      <x:c r="N80" s="12"/>
    </x:row>
    <x:row r="81" ht="22" customHeight="1">
      <x:c r="A81" s="12"/>
      <x:c r="B81" s="12"/>
      <x:c r="C81" s="12"/>
      <x:c r="D81" s="12"/>
      <x:c r="E81" s="12"/>
      <x:c r="F81" s="12"/>
      <x:c r="G81" s="12"/>
      <x:c r="H81" s="12"/>
      <x:c r="I81" s="12"/>
      <x:c r="J81" s="12"/>
      <x:c r="K81" s="12"/>
      <x:c r="L81" s="12"/>
      <x:c r="M81" s="12"/>
      <x:c r="N81" s="12"/>
    </x:row>
    <x:row r="82" ht="22" customHeight="1">
      <x:c r="A82" s="12"/>
      <x:c r="B82" s="12"/>
      <x:c r="C82" s="12"/>
      <x:c r="D82" s="12"/>
      <x:c r="E82" s="12"/>
      <x:c r="F82" s="12"/>
      <x:c r="G82" s="12"/>
      <x:c r="H82" s="12"/>
      <x:c r="I82" s="12"/>
      <x:c r="J82" s="12"/>
      <x:c r="K82" s="12"/>
      <x:c r="L82" s="12"/>
      <x:c r="M82" s="12"/>
      <x:c r="N82" s="12"/>
    </x:row>
    <x:row r="83" ht="22" customHeight="1">
      <x:c r="A83" s="12"/>
      <x:c r="B83" s="12"/>
      <x:c r="C83" s="12"/>
      <x:c r="D83" s="12"/>
      <x:c r="E83" s="12"/>
      <x:c r="F83" s="12"/>
      <x:c r="G83" s="12"/>
      <x:c r="H83" s="12"/>
      <x:c r="I83" s="12"/>
      <x:c r="J83" s="12"/>
      <x:c r="K83" s="12"/>
      <x:c r="L83" s="12"/>
      <x:c r="M83" s="12"/>
      <x:c r="N83" s="12"/>
    </x:row>
    <x:row r="84" ht="22" customHeight="1">
      <x:c r="A84" s="12"/>
      <x:c r="B84" s="12"/>
      <x:c r="C84" s="12"/>
      <x:c r="D84" s="12"/>
      <x:c r="E84" s="12"/>
      <x:c r="F84" s="12"/>
      <x:c r="G84" s="12"/>
      <x:c r="H84" s="12"/>
      <x:c r="I84" s="12"/>
      <x:c r="J84" s="12"/>
      <x:c r="K84" s="12"/>
      <x:c r="L84" s="12"/>
      <x:c r="M84" s="12"/>
      <x:c r="N84" s="12"/>
    </x:row>
    <x:row r="85" ht="22" customHeight="1">
      <x:c r="A85" s="12"/>
      <x:c r="B85" s="12"/>
      <x:c r="C85" s="12"/>
      <x:c r="D85" s="12"/>
      <x:c r="E85" s="12"/>
      <x:c r="F85" s="12"/>
      <x:c r="G85" s="12"/>
      <x:c r="H85" s="12"/>
      <x:c r="I85" s="12"/>
      <x:c r="J85" s="12"/>
      <x:c r="K85" s="12"/>
      <x:c r="L85" s="12"/>
      <x:c r="M85" s="12"/>
      <x:c r="N85" s="12"/>
    </x:row>
    <x:row r="86" ht="22" customHeight="1">
      <x:c r="A86" s="12"/>
      <x:c r="B86" s="12"/>
      <x:c r="C86" s="12"/>
      <x:c r="D86" s="12"/>
      <x:c r="E86" s="12"/>
      <x:c r="F86" s="12"/>
      <x:c r="G86" s="12"/>
      <x:c r="H86" s="12"/>
      <x:c r="I86" s="12"/>
      <x:c r="J86" s="12"/>
      <x:c r="K86" s="12"/>
      <x:c r="L86" s="12"/>
      <x:c r="M86" s="12"/>
      <x:c r="N86" s="12"/>
    </x:row>
    <x:row r="87" ht="22" customHeight="1">
      <x:c r="A87" s="12"/>
      <x:c r="B87" s="12"/>
      <x:c r="C87" s="12"/>
      <x:c r="D87" s="12"/>
      <x:c r="E87" s="12"/>
      <x:c r="F87" s="12"/>
      <x:c r="G87" s="12"/>
      <x:c r="H87" s="12"/>
      <x:c r="I87" s="12"/>
      <x:c r="J87" s="12"/>
      <x:c r="K87" s="12"/>
      <x:c r="L87" s="12"/>
      <x:c r="M87" s="12"/>
      <x:c r="N87" s="12"/>
    </x:row>
    <x:row r="88" ht="22" customHeight="1">
      <x:c r="A88" s="12"/>
      <x:c r="B88" s="12"/>
      <x:c r="C88" s="12"/>
      <x:c r="D88" s="12"/>
      <x:c r="E88" s="12"/>
      <x:c r="F88" s="12"/>
      <x:c r="G88" s="12"/>
      <x:c r="H88" s="12"/>
      <x:c r="I88" s="12"/>
      <x:c r="J88" s="12"/>
      <x:c r="K88" s="12"/>
      <x:c r="L88" s="12"/>
      <x:c r="M88" s="12"/>
      <x:c r="N88" s="12"/>
    </x:row>
    <x:row r="89" ht="22" customHeight="1">
      <x:c r="A89" s="12"/>
      <x:c r="B89" s="12"/>
      <x:c r="C89" s="12"/>
      <x:c r="D89" s="12"/>
      <x:c r="E89" s="12"/>
      <x:c r="F89" s="12"/>
      <x:c r="G89" s="12"/>
      <x:c r="H89" s="12"/>
      <x:c r="I89" s="12"/>
      <x:c r="J89" s="12"/>
      <x:c r="K89" s="12"/>
      <x:c r="L89" s="12"/>
      <x:c r="M89" s="12"/>
      <x:c r="N89" s="12"/>
    </x:row>
    <x:row r="90" ht="22" customHeight="1">
      <x:c r="A90" s="12"/>
      <x:c r="B90" s="12"/>
      <x:c r="C90" s="12"/>
      <x:c r="D90" s="12"/>
      <x:c r="E90" s="12"/>
      <x:c r="F90" s="12"/>
      <x:c r="G90" s="12"/>
      <x:c r="H90" s="12"/>
      <x:c r="I90" s="12"/>
      <x:c r="J90" s="12"/>
      <x:c r="K90" s="12"/>
      <x:c r="L90" s="12"/>
      <x:c r="M90" s="12"/>
      <x:c r="N90" s="12"/>
    </x:row>
    <x:row r="91" ht="22" customHeight="1">
      <x:c r="A91" s="12"/>
      <x:c r="B91" s="12"/>
      <x:c r="C91" s="12"/>
      <x:c r="D91" s="12"/>
      <x:c r="E91" s="12"/>
      <x:c r="F91" s="12"/>
      <x:c r="G91" s="12"/>
      <x:c r="H91" s="12"/>
      <x:c r="I91" s="12"/>
      <x:c r="J91" s="12"/>
      <x:c r="K91" s="12"/>
      <x:c r="L91" s="12"/>
      <x:c r="M91" s="12"/>
      <x:c r="N91" s="12"/>
    </x:row>
    <x:row r="92" ht="22" customHeight="1">
      <x:c r="A92" s="12"/>
      <x:c r="B92" s="12"/>
      <x:c r="C92" s="12"/>
      <x:c r="D92" s="12"/>
      <x:c r="E92" s="12"/>
      <x:c r="F92" s="12"/>
      <x:c r="G92" s="12"/>
      <x:c r="H92" s="12"/>
      <x:c r="I92" s="12"/>
      <x:c r="J92" s="12"/>
      <x:c r="K92" s="12"/>
      <x:c r="L92" s="12"/>
      <x:c r="M92" s="12"/>
      <x:c r="N92" s="12"/>
    </x:row>
    <x:row r="93" ht="22" customHeight="1">
      <x:c r="A93" s="12"/>
      <x:c r="B93" s="12"/>
      <x:c r="C93" s="12"/>
      <x:c r="D93" s="12"/>
      <x:c r="E93" s="12"/>
      <x:c r="F93" s="12"/>
      <x:c r="G93" s="12"/>
      <x:c r="H93" s="12"/>
      <x:c r="I93" s="12"/>
      <x:c r="J93" s="12"/>
      <x:c r="K93" s="12"/>
      <x:c r="L93" s="12"/>
      <x:c r="M93" s="12"/>
      <x:c r="N93" s="12"/>
    </x:row>
    <x:row r="94" ht="22" customHeight="1">
      <x:c r="A94" s="12"/>
      <x:c r="B94" s="12"/>
      <x:c r="C94" s="12"/>
      <x:c r="D94" s="12"/>
      <x:c r="E94" s="12"/>
      <x:c r="F94" s="12"/>
      <x:c r="G94" s="12"/>
      <x:c r="H94" s="12"/>
      <x:c r="I94" s="12"/>
      <x:c r="J94" s="12"/>
      <x:c r="K94" s="12"/>
      <x:c r="L94" s="12"/>
      <x:c r="M94" s="12"/>
      <x:c r="N94" s="12"/>
    </x:row>
    <x:row r="95" ht="22" customHeight="1">
      <x:c r="A95" s="12"/>
      <x:c r="B95" s="12"/>
      <x:c r="C95" s="12"/>
      <x:c r="D95" s="12"/>
      <x:c r="E95" s="12"/>
      <x:c r="F95" s="12"/>
      <x:c r="G95" s="12"/>
      <x:c r="H95" s="12"/>
      <x:c r="I95" s="12"/>
      <x:c r="J95" s="12"/>
      <x:c r="K95" s="12"/>
      <x:c r="L95" s="12"/>
      <x:c r="M95" s="12"/>
      <x:c r="N95" s="12"/>
    </x:row>
    <x:row r="96" ht="22" customHeight="1">
      <x:c r="A96" s="12"/>
      <x:c r="B96" s="12"/>
      <x:c r="C96" s="12"/>
      <x:c r="D96" s="12"/>
      <x:c r="E96" s="12"/>
      <x:c r="F96" s="12"/>
      <x:c r="G96" s="12"/>
      <x:c r="H96" s="12"/>
      <x:c r="I96" s="12"/>
      <x:c r="J96" s="12"/>
      <x:c r="K96" s="12"/>
      <x:c r="L96" s="12"/>
      <x:c r="M96" s="12"/>
      <x:c r="N96" s="12"/>
    </x:row>
    <x:row r="97" ht="22" customHeight="1">
      <x:c r="A97" s="12"/>
      <x:c r="B97" s="12"/>
      <x:c r="C97" s="12"/>
      <x:c r="D97" s="12"/>
      <x:c r="E97" s="12"/>
      <x:c r="F97" s="12"/>
      <x:c r="G97" s="12"/>
      <x:c r="H97" s="12"/>
      <x:c r="I97" s="12"/>
      <x:c r="J97" s="12"/>
      <x:c r="K97" s="12"/>
      <x:c r="L97" s="12"/>
      <x:c r="M97" s="12"/>
      <x:c r="N97" s="12"/>
    </x:row>
    <x:row r="98" ht="22" customHeight="1">
      <x:c r="A98" s="12"/>
      <x:c r="B98" s="12"/>
      <x:c r="C98" s="12"/>
      <x:c r="D98" s="12"/>
      <x:c r="E98" s="12"/>
      <x:c r="F98" s="12"/>
      <x:c r="G98" s="12"/>
      <x:c r="H98" s="12"/>
      <x:c r="I98" s="12"/>
      <x:c r="J98" s="12"/>
      <x:c r="K98" s="12"/>
      <x:c r="L98" s="12"/>
      <x:c r="M98" s="12"/>
      <x:c r="N98" s="12"/>
    </x:row>
    <x:row r="99" ht="22" customHeight="1">
      <x:c r="A99" s="12"/>
      <x:c r="B99" s="12"/>
      <x:c r="C99" s="12"/>
      <x:c r="D99" s="12"/>
      <x:c r="E99" s="12"/>
      <x:c r="F99" s="12"/>
      <x:c r="G99" s="12"/>
      <x:c r="H99" s="12"/>
      <x:c r="I99" s="12"/>
      <x:c r="J99" s="12"/>
      <x:c r="K99" s="12"/>
      <x:c r="L99" s="12"/>
      <x:c r="M99" s="12"/>
      <x:c r="N99" s="12"/>
    </x:row>
    <x:row r="100" ht="22" customHeight="1">
      <x:c r="A100" s="12"/>
      <x:c r="B100" s="12"/>
      <x:c r="C100" s="12"/>
      <x:c r="D100" s="12"/>
      <x:c r="E100" s="12"/>
      <x:c r="F100" s="12"/>
      <x:c r="G100" s="12"/>
      <x:c r="H100" s="12"/>
      <x:c r="I100" s="12"/>
      <x:c r="J100" s="12"/>
      <x:c r="K100" s="12"/>
      <x:c r="L100" s="12"/>
      <x:c r="M100" s="12"/>
      <x:c r="N100" s="12"/>
    </x:row>
    <x:row r="101" ht="22" customHeight="1">
      <x:c r="A101" s="12"/>
      <x:c r="B101" s="12"/>
      <x:c r="C101" s="12"/>
      <x:c r="D101" s="12"/>
      <x:c r="E101" s="12"/>
      <x:c r="F101" s="12"/>
      <x:c r="G101" s="12"/>
      <x:c r="H101" s="12"/>
      <x:c r="I101" s="12"/>
      <x:c r="J101" s="12"/>
      <x:c r="K101" s="12"/>
      <x:c r="L101" s="12"/>
      <x:c r="M101" s="12"/>
      <x:c r="N101" s="12"/>
    </x:row>
    <x:row r="102" ht="22" customHeight="1">
      <x:c r="A102" s="12"/>
      <x:c r="B102" s="12"/>
      <x:c r="C102" s="12"/>
      <x:c r="D102" s="12"/>
      <x:c r="E102" s="12"/>
      <x:c r="F102" s="12"/>
      <x:c r="G102" s="12"/>
      <x:c r="H102" s="12"/>
      <x:c r="I102" s="12"/>
      <x:c r="J102" s="12"/>
      <x:c r="K102" s="12"/>
      <x:c r="L102" s="12"/>
      <x:c r="M102" s="12"/>
      <x:c r="N102" s="12"/>
    </x:row>
    <x:row r="103" ht="22" customHeight="1">
      <x:c r="A103" s="12"/>
      <x:c r="B103" s="12"/>
      <x:c r="C103" s="12"/>
      <x:c r="D103" s="12"/>
      <x:c r="E103" s="12"/>
      <x:c r="F103" s="12"/>
      <x:c r="G103" s="12"/>
      <x:c r="H103" s="12"/>
      <x:c r="I103" s="12"/>
      <x:c r="J103" s="12"/>
      <x:c r="K103" s="12"/>
      <x:c r="L103" s="12"/>
      <x:c r="M103" s="12"/>
      <x:c r="N103" s="12"/>
    </x:row>
    <x:row r="104" ht="22" customHeight="1">
      <x:c r="A104" s="12"/>
      <x:c r="B104" s="12"/>
      <x:c r="C104" s="12"/>
      <x:c r="D104" s="12"/>
      <x:c r="E104" s="12"/>
      <x:c r="F104" s="12"/>
      <x:c r="G104" s="12"/>
      <x:c r="H104" s="12"/>
      <x:c r="I104" s="12"/>
      <x:c r="J104" s="12"/>
      <x:c r="K104" s="12"/>
      <x:c r="L104" s="12"/>
      <x:c r="M104" s="12"/>
      <x:c r="N104" s="12"/>
    </x:row>
    <x:row r="105" ht="22" customHeight="1">
      <x:c r="A105" s="12"/>
      <x:c r="B105" s="12"/>
      <x:c r="C105" s="12"/>
      <x:c r="D105" s="12"/>
      <x:c r="E105" s="12"/>
      <x:c r="F105" s="12"/>
      <x:c r="G105" s="12"/>
      <x:c r="H105" s="12"/>
      <x:c r="I105" s="12"/>
      <x:c r="J105" s="12"/>
      <x:c r="K105" s="12"/>
      <x:c r="L105" s="12"/>
      <x:c r="M105" s="12"/>
      <x:c r="N105" s="12"/>
    </x:row>
    <x:row r="106" ht="22" customHeight="1">
      <x:c r="A106" s="12"/>
      <x:c r="B106" s="12"/>
      <x:c r="C106" s="12"/>
      <x:c r="D106" s="12"/>
      <x:c r="E106" s="12"/>
      <x:c r="F106" s="12"/>
      <x:c r="G106" s="12"/>
      <x:c r="H106" s="12"/>
      <x:c r="I106" s="12"/>
      <x:c r="J106" s="12"/>
      <x:c r="K106" s="12"/>
      <x:c r="L106" s="12"/>
      <x:c r="M106" s="12"/>
      <x:c r="N106" s="12"/>
    </x:row>
    <x:row r="107" ht="22" customHeight="1">
      <x:c r="A107" s="12"/>
      <x:c r="B107" s="12"/>
      <x:c r="C107" s="12"/>
      <x:c r="D107" s="12"/>
      <x:c r="E107" s="12"/>
      <x:c r="F107" s="12"/>
      <x:c r="G107" s="12"/>
      <x:c r="H107" s="12"/>
      <x:c r="I107" s="12"/>
      <x:c r="J107" s="12"/>
      <x:c r="K107" s="12"/>
      <x:c r="L107" s="12"/>
      <x:c r="M107" s="12"/>
      <x:c r="N107" s="12"/>
    </x:row>
    <x:row r="108" ht="22" customHeight="1">
      <x:c r="A108" s="12"/>
      <x:c r="B108" s="12"/>
      <x:c r="C108" s="12"/>
      <x:c r="D108" s="12"/>
      <x:c r="E108" s="12"/>
      <x:c r="F108" s="12"/>
      <x:c r="G108" s="12"/>
      <x:c r="H108" s="12"/>
      <x:c r="I108" s="12"/>
      <x:c r="J108" s="12"/>
      <x:c r="K108" s="12"/>
      <x:c r="L108" s="12"/>
      <x:c r="M108" s="12"/>
      <x:c r="N108" s="12"/>
    </x:row>
    <x:row r="109" ht="22" customHeight="1">
      <x:c r="A109" s="12"/>
      <x:c r="B109" s="12"/>
      <x:c r="C109" s="12"/>
      <x:c r="D109" s="12"/>
      <x:c r="E109" s="12"/>
      <x:c r="F109" s="12"/>
      <x:c r="G109" s="12"/>
      <x:c r="H109" s="12"/>
      <x:c r="I109" s="12"/>
      <x:c r="J109" s="12"/>
      <x:c r="K109" s="12"/>
      <x:c r="L109" s="12"/>
      <x:c r="M109" s="12"/>
      <x:c r="N109" s="12"/>
    </x:row>
    <x:row r="110" ht="22" customHeight="1">
      <x:c r="A110" s="12"/>
      <x:c r="B110" s="12"/>
      <x:c r="C110" s="12"/>
      <x:c r="D110" s="12"/>
      <x:c r="E110" s="12"/>
      <x:c r="F110" s="12"/>
      <x:c r="G110" s="12"/>
      <x:c r="H110" s="12"/>
      <x:c r="I110" s="12"/>
      <x:c r="J110" s="12"/>
      <x:c r="K110" s="12"/>
      <x:c r="L110" s="12"/>
      <x:c r="M110" s="12"/>
      <x:c r="N110" s="12"/>
    </x:row>
    <x:row r="111" ht="22" customHeight="1">
      <x:c r="A111" s="12"/>
      <x:c r="B111" s="12"/>
      <x:c r="C111" s="12"/>
      <x:c r="D111" s="12"/>
      <x:c r="E111" s="12"/>
      <x:c r="F111" s="12"/>
      <x:c r="G111" s="12"/>
      <x:c r="H111" s="12"/>
      <x:c r="I111" s="12"/>
      <x:c r="J111" s="12"/>
      <x:c r="K111" s="12"/>
      <x:c r="L111" s="12"/>
      <x:c r="M111" s="12"/>
      <x:c r="N111" s="12"/>
    </x:row>
    <x:row r="112" ht="22" customHeight="1">
      <x:c r="A112" s="12"/>
      <x:c r="B112" s="12"/>
      <x:c r="C112" s="12"/>
      <x:c r="D112" s="12"/>
      <x:c r="E112" s="12"/>
      <x:c r="F112" s="12"/>
      <x:c r="G112" s="12"/>
      <x:c r="H112" s="12"/>
      <x:c r="I112" s="12"/>
      <x:c r="J112" s="12"/>
      <x:c r="K112" s="12"/>
      <x:c r="L112" s="12"/>
      <x:c r="M112" s="12"/>
      <x:c r="N112" s="12"/>
    </x:row>
    <x:row r="113" ht="22" customHeight="1">
      <x:c r="A113" s="12"/>
      <x:c r="B113" s="12"/>
      <x:c r="C113" s="12"/>
      <x:c r="D113" s="12"/>
      <x:c r="E113" s="12"/>
      <x:c r="F113" s="12"/>
      <x:c r="G113" s="12"/>
      <x:c r="H113" s="12"/>
      <x:c r="I113" s="12"/>
      <x:c r="J113" s="12"/>
      <x:c r="K113" s="12"/>
      <x:c r="L113" s="12"/>
      <x:c r="M113" s="12"/>
      <x:c r="N113" s="12"/>
    </x:row>
    <x:row r="114" ht="22" customHeight="1">
      <x:c r="A114" s="12"/>
      <x:c r="B114" s="12"/>
      <x:c r="C114" s="12"/>
      <x:c r="D114" s="12"/>
      <x:c r="E114" s="12"/>
      <x:c r="F114" s="12"/>
      <x:c r="G114" s="12"/>
      <x:c r="H114" s="12"/>
      <x:c r="I114" s="12"/>
      <x:c r="J114" s="12"/>
      <x:c r="K114" s="12"/>
      <x:c r="L114" s="12"/>
      <x:c r="M114" s="12"/>
      <x:c r="N114" s="12"/>
    </x:row>
    <x:row r="115" ht="22" customHeight="1">
      <x:c r="A115" s="12"/>
      <x:c r="B115" s="12"/>
      <x:c r="C115" s="12"/>
      <x:c r="D115" s="12"/>
      <x:c r="E115" s="12"/>
      <x:c r="F115" s="12"/>
      <x:c r="G115" s="12"/>
      <x:c r="H115" s="12"/>
      <x:c r="I115" s="12"/>
      <x:c r="J115" s="12"/>
      <x:c r="K115" s="12"/>
      <x:c r="L115" s="12"/>
      <x:c r="M115" s="12"/>
      <x:c r="N115" s="12"/>
    </x:row>
    <x:row r="116" ht="22" customHeight="1">
      <x:c r="A116" s="12"/>
      <x:c r="B116" s="12"/>
      <x:c r="C116" s="12"/>
      <x:c r="D116" s="12"/>
      <x:c r="E116" s="12"/>
      <x:c r="F116" s="12"/>
      <x:c r="G116" s="12"/>
      <x:c r="H116" s="12"/>
      <x:c r="I116" s="12"/>
      <x:c r="J116" s="12"/>
      <x:c r="K116" s="12"/>
      <x:c r="L116" s="12"/>
      <x:c r="M116" s="12"/>
      <x:c r="N116" s="12"/>
    </x:row>
    <x:row r="117" ht="22" customHeight="1">
      <x:c r="A117" s="12"/>
      <x:c r="B117" s="12"/>
      <x:c r="C117" s="12"/>
      <x:c r="D117" s="12"/>
      <x:c r="E117" s="12"/>
      <x:c r="F117" s="12"/>
      <x:c r="G117" s="12"/>
      <x:c r="H117" s="12"/>
      <x:c r="I117" s="12"/>
      <x:c r="J117" s="12"/>
      <x:c r="K117" s="12"/>
      <x:c r="L117" s="12"/>
      <x:c r="M117" s="12"/>
      <x:c r="N117" s="12"/>
    </x:row>
    <x:row r="118" ht="22" customHeight="1">
      <x:c r="A118" s="12"/>
      <x:c r="B118" s="12"/>
      <x:c r="C118" s="12"/>
      <x:c r="D118" s="12"/>
      <x:c r="E118" s="12"/>
      <x:c r="F118" s="12"/>
      <x:c r="G118" s="12"/>
      <x:c r="H118" s="12"/>
      <x:c r="I118" s="12"/>
      <x:c r="J118" s="12"/>
      <x:c r="K118" s="12"/>
      <x:c r="L118" s="12"/>
      <x:c r="M118" s="12"/>
      <x:c r="N118" s="12"/>
    </x:row>
    <x:row r="119" ht="22" customHeight="1">
      <x:c r="A119" s="12"/>
      <x:c r="B119" s="12"/>
      <x:c r="C119" s="12"/>
      <x:c r="D119" s="12"/>
      <x:c r="E119" s="12"/>
      <x:c r="F119" s="12"/>
      <x:c r="G119" s="12"/>
      <x:c r="H119" s="12"/>
      <x:c r="I119" s="12"/>
      <x:c r="J119" s="12"/>
      <x:c r="K119" s="12"/>
      <x:c r="L119" s="12"/>
      <x:c r="M119" s="12"/>
      <x:c r="N119" s="12"/>
    </x:row>
    <x:row r="120" ht="22" customHeight="1">
      <x:c r="A120" s="12"/>
      <x:c r="B120" s="12"/>
      <x:c r="C120" s="12"/>
      <x:c r="D120" s="12"/>
      <x:c r="E120" s="12"/>
      <x:c r="F120" s="12"/>
      <x:c r="G120" s="12"/>
      <x:c r="H120" s="12"/>
      <x:c r="I120" s="12"/>
      <x:c r="J120" s="12"/>
      <x:c r="K120" s="12"/>
      <x:c r="L120" s="12"/>
      <x:c r="M120" s="12"/>
      <x:c r="N120" s="12"/>
    </x:row>
  </x:sheetData>
  <x:mergeCells>
    <x:mergeCell ref="A1:L3"/>
    <x:mergeCell ref="A5:C5"/>
    <x:mergeCell ref="D5:F5"/>
    <x:mergeCell ref="G5:I5"/>
    <x:mergeCell ref="J5:L5"/>
    <x:mergeCell ref="A6:L7"/>
    <x:mergeCell ref="A44:L48"/>
  </x:mergeCells>
  <x:pageMargins left="0.7" right="0.7" top="0.75" bottom="0.75" header="0.3" footer="0.3"/>
  <x:drawing xmlns:r="http://schemas.openxmlformats.org/officeDocument/2006/relationships" r:id="R4688faa802054e5e"/>
</x:worksheet>
</file>